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5" yWindow="330" windowWidth="14055" windowHeight="9270"/>
  </bookViews>
  <sheets>
    <sheet name="бюджет розвитку" sheetId="1" r:id="rId1"/>
  </sheets>
  <definedNames>
    <definedName name="_xlnm.Print_Area" localSheetId="0">'бюджет розвитку'!$B$1:$K$211</definedName>
  </definedNames>
  <calcPr calcId="144525"/>
</workbook>
</file>

<file path=xl/calcChain.xml><?xml version="1.0" encoding="utf-8"?>
<calcChain xmlns="http://schemas.openxmlformats.org/spreadsheetml/2006/main">
  <c r="E207" i="1" l="1"/>
  <c r="E178" i="1"/>
  <c r="E165" i="1"/>
  <c r="E161" i="1"/>
  <c r="E160" i="1"/>
  <c r="I160" i="1" s="1"/>
  <c r="E149" i="1"/>
  <c r="E145" i="1"/>
  <c r="E44" i="1"/>
  <c r="E143" i="1"/>
  <c r="E136" i="1" s="1"/>
  <c r="E49" i="1"/>
  <c r="E51" i="1"/>
  <c r="E52" i="1"/>
  <c r="E57" i="1"/>
  <c r="E41" i="1"/>
  <c r="E130" i="1"/>
  <c r="E128" i="1" s="1"/>
  <c r="E132" i="1"/>
  <c r="E146" i="1"/>
  <c r="I146" i="1" s="1"/>
  <c r="E166" i="1"/>
  <c r="I166" i="1" s="1"/>
  <c r="E183" i="1"/>
  <c r="E78" i="1"/>
  <c r="E79" i="1"/>
  <c r="E80" i="1"/>
  <c r="E83" i="1"/>
  <c r="E92" i="1"/>
  <c r="E90" i="1"/>
  <c r="E94" i="1"/>
  <c r="E99" i="1"/>
  <c r="E101" i="1"/>
  <c r="E121" i="1"/>
  <c r="E194" i="1"/>
  <c r="E200" i="1"/>
  <c r="E193" i="1"/>
  <c r="E203" i="1"/>
  <c r="E204" i="1"/>
  <c r="E206" i="1"/>
  <c r="E205" i="1" s="1"/>
  <c r="E40" i="1"/>
  <c r="E39" i="1" s="1"/>
  <c r="E46" i="1"/>
  <c r="E45" i="1" s="1"/>
  <c r="E61" i="1"/>
  <c r="E60" i="1" s="1"/>
  <c r="E70" i="1"/>
  <c r="E69" i="1" s="1"/>
  <c r="E71" i="1"/>
  <c r="I89" i="1"/>
  <c r="I94" i="1"/>
  <c r="I101" i="1"/>
  <c r="I61" i="1"/>
  <c r="I62" i="1"/>
  <c r="I50" i="1"/>
  <c r="I78" i="1"/>
  <c r="I84" i="1"/>
  <c r="I85" i="1"/>
  <c r="I86" i="1"/>
  <c r="I87" i="1"/>
  <c r="I88" i="1"/>
  <c r="I95" i="1"/>
  <c r="I97" i="1"/>
  <c r="I137" i="1"/>
  <c r="I138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1" i="1"/>
  <c r="I162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E202" i="1" l="1"/>
  <c r="E93" i="1"/>
  <c r="E144" i="1"/>
  <c r="E77" i="1"/>
  <c r="E48" i="1"/>
  <c r="E38" i="1" s="1"/>
  <c r="E76" i="1" l="1"/>
  <c r="E209" i="1" s="1"/>
</calcChain>
</file>

<file path=xl/sharedStrings.xml><?xml version="1.0" encoding="utf-8"?>
<sst xmlns="http://schemas.openxmlformats.org/spreadsheetml/2006/main" count="479" uniqueCount="269">
  <si>
    <t>Додаток 6</t>
  </si>
  <si>
    <t xml:space="preserve">Додаток 6 </t>
  </si>
  <si>
    <t>до рішення Бучанської міської ради  №2887-52-7 (позач)</t>
  </si>
  <si>
    <t>від 04 січня 2019 року</t>
  </si>
  <si>
    <t>до рішення Бучанської міської ради  №2903-53-7</t>
  </si>
  <si>
    <t>від 24 січня 2019 року</t>
  </si>
  <si>
    <t xml:space="preserve">до рішення Бучанської міської ради  №2998-54-7 </t>
  </si>
  <si>
    <t>від 28 лютого 2019 року</t>
  </si>
  <si>
    <t xml:space="preserve">до рішення Бучанської міської ради  №3148-55-7 </t>
  </si>
  <si>
    <t>від 28 березня 2019 року</t>
  </si>
  <si>
    <t xml:space="preserve">до рішення Бучанської міської ради  №3302-57-7 </t>
  </si>
  <si>
    <t>від 25 квітня 2019 року</t>
  </si>
  <si>
    <t>до рішення Бучанської міської ради  №3441-58-7 (позач)</t>
  </si>
  <si>
    <t>від 21 травня 2019 року</t>
  </si>
  <si>
    <t xml:space="preserve">до рішення Бучанської міської ради  №3451-59-7 </t>
  </si>
  <si>
    <t>від 30 травня 2019 року</t>
  </si>
  <si>
    <t xml:space="preserve">до рішення Бучанської міської ради  №3568-61-7 </t>
  </si>
  <si>
    <t>від 27 червня 2019 року</t>
  </si>
  <si>
    <t xml:space="preserve">до рішення Бучанської міської ради  №3675-62-7 </t>
  </si>
  <si>
    <t>від 25 липня 2019 року</t>
  </si>
  <si>
    <t>до рішення Бучанської міської ради  №3781-63-7 (позач)</t>
  </si>
  <si>
    <t>від 13 сепня 2019 року</t>
  </si>
  <si>
    <t>Розподіл видатків бюджету розвитку за об’єктами у 2019 році по м.Буча Київської області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</si>
  <si>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</si>
  <si>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</si>
  <si>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
згідно з відомчою і програмною класифікаціями видатків та кредитування місцевого бюджету</t>
  </si>
  <si>
    <t>Обсяг видатків бюджету розвитку, гривень</t>
  </si>
  <si>
    <t>КЕКВ</t>
  </si>
  <si>
    <t>Найменування об’єкта відповідно до проектно-кошторисної документації</t>
  </si>
  <si>
    <t>Строк реалізації об’єкта 
(рік початку і завершення)</t>
  </si>
  <si>
    <t>Загальна вартість об’єкта, гривень</t>
  </si>
  <si>
    <t>Рівень готовності об’єкта на кінець бюджетного періоду, %</t>
  </si>
  <si>
    <t xml:space="preserve"> Обсяг видатків наступних бюджетних періодів для завершення об’єкта, гривень</t>
  </si>
  <si>
    <t>За рахунок коштів бюджету розвитку</t>
  </si>
  <si>
    <t>01</t>
  </si>
  <si>
    <t>Бучанська міська рада</t>
  </si>
  <si>
    <t>0117650</t>
  </si>
  <si>
    <t>Проведення експертної грошової оцінки земельної ділянки чи права на неї</t>
  </si>
  <si>
    <t>Проведення експертної грошової оцінки земельних ділянок комунальної власності по вул. м.Буча</t>
  </si>
  <si>
    <t>0119750</t>
  </si>
  <si>
    <t>Субвенція іншим бюджетам на виконання інвестиційнихпрограм та проектів</t>
  </si>
  <si>
    <t xml:space="preserve">Будівництво гімназії на 14 класів по вул. Вишнева в м.Буча Київської області (співфінансування) (ДФРР) </t>
  </si>
  <si>
    <t>Будівництво амбулаторії первинної медичної допомоги по вул. Шевченка,104-А в с.Луб’янка Бородянського району   (співфінансування 10%)</t>
  </si>
  <si>
    <t xml:space="preserve">реконструкція будівлі сільської ради з прибудовою вхідної групи по вул. Свято-Троїцька,57 в с.Гаврилівка Вишгородського району Київської області (співфінансування 15%)  </t>
  </si>
  <si>
    <t>0119770</t>
  </si>
  <si>
    <t>Інші субвенції з місцевого бюджету</t>
  </si>
  <si>
    <t>співфінансування на дооснащення телемедичним обладнанням амбулаторій первинної медичної допомоги в селах Гаврилівка, Блиставиця, Луб"янка</t>
  </si>
  <si>
    <t>КП"Бучазеленбуд"</t>
  </si>
  <si>
    <t>0117670</t>
  </si>
  <si>
    <t>Внески до статутного капіталу суб`єктів господарювання</t>
  </si>
  <si>
    <t>Капітальні трансферти підприємствам  (установам, організаціям)</t>
  </si>
  <si>
    <t>х</t>
  </si>
  <si>
    <t>0116030</t>
  </si>
  <si>
    <t>Організація благоустрою населених пунктів</t>
  </si>
  <si>
    <t xml:space="preserve">капітальний ремонт пішохідної зони між озером та парком розваг у Бучанському міському парку </t>
  </si>
  <si>
    <t>КП"Бучанське УЖКГ"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</si>
  <si>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</si>
  <si>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</si>
  <si>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дороги комунальної власності по вул. Вокзальна (від вул. Шевченко до вул. Жовтнева) в м.Буча Київської області</t>
  </si>
  <si>
    <t>Капітальний ремонт дороги комунальної власності між вул. Полянська від №1 та проїзду до кладовища в с.Блиставиця Київської області</t>
  </si>
  <si>
    <t>розроблення проектної документації «Капітальний ремонт дороги комунальної власності по вул. Садова від №14 до №36/2 в с.Гаврилівка Київської обл.»</t>
  </si>
  <si>
    <t>співфінансування проекту «Придбання багатофункціонального екскаватора-навантажувача, який реалізовується за рахунок коштів субвенції з державного бюджету місцевим бюджетам на формування інфраструктури об’єднаних територіальних громад</t>
  </si>
  <si>
    <t>розроблення проектної документації «Капітальний ремонт тротуару комунальної власності між вул. Вокзальна та вул. Нове Шосе в м.Буча Київської області»</t>
  </si>
  <si>
    <t>Капітальний ремонт автостоянки комунальної власності по вул.А.Михайловського від вул.Тургенєва до №31 в м.Буча Київської області</t>
  </si>
  <si>
    <t>06</t>
  </si>
  <si>
    <t>Відділ освіти</t>
  </si>
  <si>
    <t>0611010</t>
  </si>
  <si>
    <t>Надання дошкільної освіти</t>
  </si>
  <si>
    <t>Капітальний ремонт пішохідних доріжок на території ДНЗ "Горобинка" в м.Буча Київської області</t>
  </si>
  <si>
    <t>0611020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</si>
  <si>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</si>
  <si>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придбання обладнання і предметів довгострокового користування для Бучанського НВК «СЗОШ І-ІІІ ст.» №4 (співфінансування)</t>
  </si>
  <si>
    <t xml:space="preserve">Реконструкція з добудовою загальноосвітньої школи І-ІІІ ст. №1 по вул. А.Михайловського,74 в м.Буча Київської області (співфінансування  з місцевого бюджету в рамках «Надзвичайної кредитної програми для відновлення України» </t>
  </si>
  <si>
    <t>0817323</t>
  </si>
  <si>
    <t>Будівництво установ та закладів соціальної сфери</t>
  </si>
  <si>
    <t>виготовлення проектно-кошторисної документації «Реконструкція адміністративної будівлі з прибудовою вхідної групи по бульвару Б.Хмельницького,5/5 в м.Буча Київської області</t>
  </si>
  <si>
    <t xml:space="preserve">ЖКП «Поліське» Бучанської міської ради </t>
  </si>
  <si>
    <t>0117330</t>
  </si>
  <si>
    <t>Будівництво інших обєктів комунальної власності</t>
  </si>
  <si>
    <t xml:space="preserve">виготовлення проктно-кошторисної документації «Реконструкція будівлі сільської ради з прибудовою вхідної групи по вул. Свято-Троїцька,57 у с.Гаврилівка Вишгородського району Київської області» </t>
  </si>
  <si>
    <t xml:space="preserve">відшкодування витрат на проходження експертизи «Руконструкція будівлі сільської ради з прибудовою вхідної групи по вул. Свято-Троїцька,57 у с.Гаврилівка Вишгородського району Київської області» </t>
  </si>
  <si>
    <t xml:space="preserve">капітальний ремонт пішохідних доріжок комунальної власності між вул.Садова та вул.Свято-Троїцька в с.Гаврилівка Київської області </t>
  </si>
  <si>
    <t>капітальний ремонт дорожнього покриття із тротуаром комунальної власності біля багатоквартирного житлового будинку по вул.Садова №2 в с.Гаврилівка Київської області</t>
  </si>
  <si>
    <t>Передача коштів із ЗФ до СФ</t>
  </si>
  <si>
    <t xml:space="preserve">Бучанська міська рада </t>
  </si>
  <si>
    <t>Субвенція іншим бюджетам на виконання інвестиційних програм та проектів</t>
  </si>
  <si>
    <t>Будівництво гімназії на 14 класів по вул. Вишнева у м.Буча Київської області  (співфінансування) (ДФРР)</t>
  </si>
  <si>
    <t xml:space="preserve">капітальний ремонт дороги комунальної власності по вул. Промислова  в м.Буча Київської області (співфінансування 25%)   </t>
  </si>
  <si>
    <t>0110150</t>
  </si>
  <si>
    <t>0150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</si>
  <si>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</si>
  <si>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Капітальні видатки (придбання предметів довгострокового використання)</t>
  </si>
  <si>
    <t>капітальний ремонт приміщення 1-го поверху Бучанської міської ради в м.Буча Київської області по вул. Енергетиків,12</t>
  </si>
  <si>
    <t>0110180</t>
  </si>
  <si>
    <t>0180</t>
  </si>
  <si>
    <t>Інша діяльність у сфері державного управління</t>
  </si>
  <si>
    <t>Капітальні видатки (придбання обладнання і предметів довгострокового користування)</t>
  </si>
  <si>
    <t>0116040</t>
  </si>
  <si>
    <t>Заходи, пов’язані з поліпшенням питної води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</si>
  <si>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вул.Склозаводська, 12-б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</si>
  <si>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вул.вул.Тарасівська, 14-а</t>
  </si>
  <si>
    <t>Проектні роботи з 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с.Гаврилівка, вул.Соснова, 2</t>
  </si>
  <si>
    <t>проведення експертизи проектної документації по об"єкту  "Реконструкції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вул.Склозаводська, 12-б"</t>
  </si>
  <si>
    <t>Проведення експертизи проектної документації по об"єкту "Реконструкції майданчика водопровідних споруд із застосуванням новітніх технологій та встановлення обладнання з очистки та знезалізнення питної води за адресою: м.Буча, вул.вул.Тарасівська, 14-а"</t>
  </si>
  <si>
    <t>1110160</t>
  </si>
  <si>
    <t>0160</t>
  </si>
  <si>
    <t xml:space="preserve">Відділ молоді та спорту Бучанської міської ради </t>
  </si>
  <si>
    <t>Керівництво і управління  у відповідній сфері  у містах (місті Києві), селищах, селах, об"єднаних териториальних громадах</t>
  </si>
  <si>
    <t>1115041</t>
  </si>
  <si>
    <t>Утримання та фінансова підтримка спортивних споруд</t>
  </si>
  <si>
    <t xml:space="preserve">капітальний ремонт вузла вводу теплопостачання з установкою автоматизованого пристрою оптимізації тепло споживання  у підвальному приміщенні дошкільного закладу №5 «Капітошка» Бучанської міської ради </t>
  </si>
  <si>
    <t>придбання обладнання і предметів довгострокового користування (обладнання для ігрового дитячого та спортивного майданчиків для ДНЗ №7 «Перлинка»)</t>
  </si>
  <si>
    <t xml:space="preserve">Будівництво спортивного майданчику для міні – футболу зі штучним покриттям в Бучанській СЗОШ І-ІІІ ст. №5 з поглибленим вивченням іноземних мов по вул.Вокзальна, 104 (співфінансування) </t>
  </si>
  <si>
    <t xml:space="preserve">реконструкція пішохідних зон території НВК "Берізка" в м.Буча Київської області </t>
  </si>
  <si>
    <t xml:space="preserve">капітальний ремонт вузла вводу теплопостачання з установкою автоматизованого пристрою оптимізації тепло споживання  у підвальному приміщенні НВК «СЗОШ І-ІІІст. – ЗОШ І-ІІІст.» №4 Бучанської міської ради  </t>
  </si>
  <si>
    <t xml:space="preserve">коригування кошторисної документації по об’єкту «Будівництво спортивного блоку в комплексі з будівлями загальноосвітньої школи №2 по вул. Шевченка, 14 в м.Буча Київської області </t>
  </si>
  <si>
    <t xml:space="preserve">коригування проектно-кошторисної документації по будівництву гімназії на 14 класів по вул. Вишнева у м.Буча Київської області  </t>
  </si>
  <si>
    <t xml:space="preserve">капітальний ремонт приміщень комунального закладу Луб’янський ЗСО І-ІІ ст.№7 (встановлення вікон) </t>
  </si>
  <si>
    <t>коригування робочого проекту «Капітальний ремонт НВК «Берізка», утеплення фасадів та заміна матеріалу покрівлі</t>
  </si>
  <si>
    <t>проектно-вишукувальні роботи з реконструкції з добудовою Бучанської загально-освітньої школи І-ІІІ ст. №2 по вул. Шевченка, 14 в м.Буча Київської області</t>
  </si>
  <si>
    <t xml:space="preserve">коригування кошторисної документації «Реконструкція з добудовою загальноосвітньої школи І-ІІІ ст. №1 по вул. Малиновського,74 в м.Буча Київської області </t>
  </si>
  <si>
    <t xml:space="preserve">експертиза кошторисної документації по об’єкту «Реконструкція з добудовою Бучанської загальноосвітньої школи І-ІІІ ст. №1 по вул. Малиновського,74 в м.Буча Київської області </t>
  </si>
  <si>
    <t xml:space="preserve">проектні роботи, стадія «Робоча документація»: нульовий цикл без перекриттів, за робочим проектом «Реконструкція з добудовою загальноосвітньої школи №1 І-ІІІ ступенів по вул. Малиновського,74 в м.Буча Київської області </t>
  </si>
  <si>
    <t xml:space="preserve">експертиза кошторисної документації по об’єкту «Реконструкція з добудовою Бучанської загальноосвітньої школи І-ІІІ ст. №2 по вул. Шевченка, 14 в м.Буча Київської області </t>
  </si>
  <si>
    <t xml:space="preserve">капітальний ремонт покриття дитячих майданчиків кНВК "Берізка" в м.Буча Київської області </t>
  </si>
  <si>
    <t xml:space="preserve">капітальний ремонт частини огорожі загальноосвітньої школи №5 по вул. Вокзальна,104-а в м.Буча Київської області </t>
  </si>
  <si>
    <t xml:space="preserve">капітальний ремонт покрівлі даху в СЗОШ №5 з поглибленим вивченням іноземних мов в м.Буча Київської області </t>
  </si>
  <si>
    <t>0611090</t>
  </si>
  <si>
    <t>Надання позашкільної освіти позашкільними закладами освіти, заходи із позашкільної роботи з дітьми</t>
  </si>
  <si>
    <t xml:space="preserve">капітальний ремонт  прилеглої території Бучанського центру позашкільної роботи по вул. Антонія Михайловського,54 в м.Буча Київської області </t>
  </si>
  <si>
    <t>Інші програми та заходи у сфері освіти</t>
  </si>
  <si>
    <t xml:space="preserve">капітальні видатки (придбання предметів довгострокового користування) за рахунок субвенції з місцевого бюджету на надання державної підтримки особам з особливими потребами за рахунок відповідної субвенції з державного бюджету </t>
  </si>
  <si>
    <t>Відділ культури, національностей та релігій Бучанської міської ради</t>
  </si>
  <si>
    <t>1014060</t>
  </si>
  <si>
    <t>Забезпеченя діяльності палаців і будинків культури, клубів, центрів дозвілля та інших клубних закладів</t>
  </si>
  <si>
    <t xml:space="preserve">капітальний ремонт пам’ятника Слави, розташованого за адресою м.Буча, вул. Жовтнева, парк Слави </t>
  </si>
  <si>
    <t xml:space="preserve">капітальний ремонт фасаду Будинку культури по вул.Яблунська,15 в м.Буча Київської області </t>
  </si>
  <si>
    <t>1010160</t>
  </si>
  <si>
    <t>Керівництво і управління у відповідній сфері у містах (м.Києві), селищах, селах, об’єднаних територіальних громадах</t>
  </si>
  <si>
    <t>1014081</t>
  </si>
  <si>
    <t>Забезпечення діяльності інших закладів в галузі культури і мистецтва</t>
  </si>
  <si>
    <t>КП "Бучазеленбуд"</t>
  </si>
  <si>
    <t>Капітальний ремонт  пішохідної зони вздовж струмка у Бучанському міському парку у м.Буча Київської області</t>
  </si>
  <si>
    <t>Капітальний ремонт автостоянок біля озера Бучанського міського парку в м.Буча Київської області</t>
  </si>
  <si>
    <t>проектні роботи по об"єкту "Реконструкція фонтану на Київській площі в м.Буча Київської області"</t>
  </si>
  <si>
    <t>капітальний ремонт кабельних ліній 0,4  кВ у Бучанському міському парку</t>
  </si>
  <si>
    <t>Придбання предметів довгострокового користування (придбання склопластикових контейнерів для роздільного збирання твердих побутових відходів)</t>
  </si>
  <si>
    <t>КП "Бучанське УЖКГ"</t>
  </si>
  <si>
    <t xml:space="preserve">Реконструкція світлофорного об'єкту на перехресті вул. Польова та вул. Нове Шосе в м.Буча Київської області </t>
  </si>
  <si>
    <t>Капітальний ремонт дороги комунальної власності по вул. Польова (від вул. Нове шосе до вул. Енергетиків)в м.Буча Київської області</t>
  </si>
  <si>
    <t>Капітальний ремонт  дорожнього покриття по вул. Яблунська (від заводу до залізничної колії) в м.Буча Київської області</t>
  </si>
  <si>
    <t>Реконструкція перехрестя вул. Польової та вул. Вишневої в м.Буча Київської області</t>
  </si>
  <si>
    <t>Розроблення проектної документації "Реконструкція дороги по вул. Паркова від озера Бучанського міського парку до вул. Сілезька" в м.Буча Київської області</t>
  </si>
  <si>
    <t>Розроблення проектної документації "Реконструкція дороги по вул. К.Білокур від №7 до вул. Воїнів Інтернаціоналістів" в м.Буча Київської області</t>
  </si>
  <si>
    <t>Розроблення проектної документації "Реконструкція дороги по вул. Яблунська від №2 до № 26" в м.Буча Київської області</t>
  </si>
  <si>
    <t>Розроблення проектної документації "Капітальний ремонт дороги по вул. Островського (від бульв.Б.Хмельницького до вул. Польова)" в м.Буча Київської області</t>
  </si>
  <si>
    <t>Розроблення проектної документації "Реконструкція дороги по вул. Тургенєва від вул. Інститутська до пров. Тургенєва" в м.Буча Київської області</t>
  </si>
  <si>
    <t>Розроблення проектної документації "Коригування проектної документації по реконструкції дороги по бул. Леоніда Бірюкова" в м.Буча Київської області</t>
  </si>
  <si>
    <t>Розроблення проектної документації "Коригування проектної документації по реконструкції перехрестя доріг між бул. Леоніда Бірюкова та вул. Нове Шосе" в м.Буча Київської області</t>
  </si>
  <si>
    <t>Розроблення проектної документації "Коригування проектної документації по реконструкції  доріги по  вул. Дачна" в м.Буча Київської області</t>
  </si>
  <si>
    <t>Розроблення проектної документації "Коригування проектної документації по реконструкції  доріги по  вул. Паркова від озера Бучанського міського парку до вул. Сілезька" в м.Буча Київської області</t>
  </si>
  <si>
    <t>Розроблення проектної документації "Коригування проектної документації по реконструкції  доріги по  вул. Польова від вул. Енергетиків до вул. Горького" в м.Буча Київської області</t>
  </si>
  <si>
    <t xml:space="preserve">капітальний ремонт проїзду між вул. Склозаводська та пров. Яблунський в м.Буча Київської області </t>
  </si>
  <si>
    <t xml:space="preserve">капітальний ремонт дороги комунальної власності по вул. Садова від №14 до № 36/2 в с.Гаврилівка Київської області  </t>
  </si>
  <si>
    <t>придбання зупинок громадського транспорту з металевих конструкцій в кількості 6 штук</t>
  </si>
  <si>
    <t xml:space="preserve">віготовлення проектно-кошторисної документації об’єкту «Капітальний ремонт перехрестя доріг комунальної власності  між вул. Вокзальна та вул.Садова в м.Буча  Київської області. Коригування» </t>
  </si>
  <si>
    <t>Капітальний ремонт тротуару комунальної власності  по вул. Склозаводська  (від вул. Яблунська до №10-Б) в м.Буча  Київської області</t>
  </si>
  <si>
    <t>Капітальний ремонт існуючої підпірної стінки зі сходами та зливової системи для відведення дощових вод на території будинку №7, по вул. Склозаводська в м.Буча Київської області</t>
  </si>
  <si>
    <t>Капітальний ремонт тротуару   по вул. Садова  (від перехрестя з вул. Водопровідна до перехрестя з вул. Вокзальна) в м.Буча Київської області</t>
  </si>
  <si>
    <t>Капітальний ремонт тротуару комунальної власності  по вул. Островського  (від бульвару Б.Хмельницького до вул. Польова) в м.Буча  Київської області</t>
  </si>
  <si>
    <t>Розроблення проектної документації "Реконструкція пішохідної зони по вул. Героїв Майдану (від №4 до вул. Нове Шосе)" в м.Буча Київської області</t>
  </si>
  <si>
    <t>Розроблення проектної документації "Капітальний ремонт тротуару по вул. Інститутська від Бучанського міського парку до вул. Вокзальна" в м.Буча Київської області</t>
  </si>
  <si>
    <t>Розроблення проектної документації "Реконструкція тротуару по вул. Енергетиків від №16 до вул. Польова" в м.Буча Київської області</t>
  </si>
  <si>
    <t>Розроблення проектної документації "Реконструкція пішохідної зони між вул. Л.Качинського та вул. Вокзальна" в м.Буча Київської області</t>
  </si>
  <si>
    <t>Розроблення проектної документації "Капітальний ремонт тротуару комунальної власності по вул. Островського  (від бульвару Б.Хмельницького до вул. Польова) в м.Буча  Київської області</t>
  </si>
  <si>
    <t>Розроблення проектної документації "Капітальний ремонт тротуару  по вул. Нове шосе від №7 до загальноосвітньої школи №4) в м.Буча  Київської області</t>
  </si>
  <si>
    <t>Розроблення проектної документації "Капітальний ремонт автостоянки  по вул. Паркова" в м.Буча  Київської області</t>
  </si>
  <si>
    <t>Розроблення проектної документації "Реконструкція тротуару по вул. Тургенєва від вул. Інститутська до пров. Тургенєва" в м.Буча Київської області</t>
  </si>
  <si>
    <t xml:space="preserve">капітальний ремонт мереж вуличного освітлення комунальної власності по вул. Кочубея в м.Буча </t>
  </si>
  <si>
    <t xml:space="preserve">капітальний ремонт пішохідних доріжок в межах пров. Санаторний в м.Буча Київської області </t>
  </si>
  <si>
    <t xml:space="preserve">капітальний ремонт мереж вуличного освітлення по вул. Свято-Троїцька в с.Гаврилівка </t>
  </si>
  <si>
    <t xml:space="preserve">капітальний ремонт мереж вуличного освітлення по вул.Садова в с.Гаврилівка </t>
  </si>
  <si>
    <t xml:space="preserve">капітальний ремонт мереж вуличного освітлення по вул. Ярослава Мудрого в с.Блиставиця </t>
  </si>
  <si>
    <t xml:space="preserve">капітальний ремонт мереж вуличного освітлення по вул. Соборна в с.Блиставиця </t>
  </si>
  <si>
    <t xml:space="preserve">капітальний ремонт мереж вуличного освітлення по вул. Короленка в с.Луб’янка </t>
  </si>
  <si>
    <t>капітальний ремонт мереж вуличного освітлення по вул. Шевченка в с.Луб’янка</t>
  </si>
  <si>
    <t>фінансування проекту «Придбання багатофункціонального екскаватора-навантажувача, який реалізовується за рахунок коштів субвенції з державного бюджету місцевим бюджетам на формування інфраструктури об’єднаних територіальних громад</t>
  </si>
  <si>
    <t xml:space="preserve">капітальний ремонт мереж вуличного освітлення комунальної власності по вул. Рубежівська в м.Буча Київської області </t>
  </si>
  <si>
    <t xml:space="preserve">капітальний ремонт транспортного засобу МАЗ - 5337 </t>
  </si>
  <si>
    <t xml:space="preserve">ЖКП "Поліське" Бучанської міської ради </t>
  </si>
  <si>
    <t>капітальний ремонт пішохідної зони по вул. Садова від №10 до№12 в с.Гаврилівка Вишгородського району Київської області</t>
  </si>
  <si>
    <t xml:space="preserve">капітальний ремонт мереж централізованого теплопостачання комунальної власності від ЗОШ І-ІІІ ступенів по вул. Садова,21 до  теплової камери біля будівлі будинку культури «Полісся» с.Гаврилівка, Київської області  </t>
  </si>
  <si>
    <t xml:space="preserve">капітальний ремонт мереж централізованого теплопостачання комунальної власності від котельні по вул. Садова,1А до теплової камери біля будівлі будинку культури «Полісся» с.Гаврилівка, Київської області </t>
  </si>
  <si>
    <t>капітальний ремонт пішохідних  доріжок у сквері «Родинний» в с.Гаврилівка Київської області</t>
  </si>
  <si>
    <t>придбання дитячих майданчиків</t>
  </si>
  <si>
    <t>придбання зупинок громадського транспорту з металевих конструкцій в кількості  6 штук</t>
  </si>
  <si>
    <t>0116013</t>
  </si>
  <si>
    <t>Забезпечення діяльності водопровідно-каналізаційного господарства</t>
  </si>
  <si>
    <t xml:space="preserve">капітальний ремонт  мереж водопостачання комунальної власності  по вул. Садова в с.Гаврилівка Київської області </t>
  </si>
  <si>
    <t>КНП "Бучанський консультативно-діагностичний центр" Бучанської міської ради</t>
  </si>
  <si>
    <t>0112080</t>
  </si>
  <si>
    <t xml:space="preserve">капітальні трансферти підприємствам, установам, організаціям  (придбання предметів довгострокового користування) </t>
  </si>
  <si>
    <t>КНП "Бучанський центр первинної медико-санітарної допомоги" Бучанської міської ради</t>
  </si>
  <si>
    <t>0112111</t>
  </si>
  <si>
    <t>Х</t>
  </si>
  <si>
    <t>УСЬОГО</t>
  </si>
  <si>
    <t>Секретар ради _________________________________________ Олексюк В.П.</t>
  </si>
  <si>
    <t>В.П. Олексюк</t>
  </si>
  <si>
    <r>
      <t xml:space="preserve">Капітальні видатки (придбання предметів довгострокового використання) </t>
    </r>
    <r>
      <rPr>
        <i/>
        <sz val="12"/>
        <rFont val="Times New Roman"/>
        <family val="1"/>
        <charset val="204"/>
      </rPr>
      <t>(залишок субвенції з державного бюджету місцевим бюджетам на здійснення заходів щодо соціально-економічного розвитку окремих територій станом на 01.01.2019)</t>
    </r>
  </si>
  <si>
    <r>
      <t>капітальні видатки (придбання предметів довгострокового користування) з</t>
    </r>
    <r>
      <rPr>
        <b/>
        <sz val="12"/>
        <rFont val="Times New Roman"/>
        <family val="1"/>
        <charset val="204"/>
      </rPr>
      <t>а рахунок субвенції</t>
    </r>
    <r>
      <rPr>
        <sz val="12"/>
        <rFont val="Times New Roman"/>
        <family val="1"/>
        <charset val="204"/>
      </rPr>
      <t xml:space="preserve"> з місцевого бюджету на забезпечення якісної, сучасної та  доступної загальної середньої освіти «Нова українська школа» за рахунок відповідної субвенції з державного</t>
    </r>
  </si>
  <si>
    <r>
      <t>капітальні видатки (придбання предметів довгострокового користування) з</t>
    </r>
    <r>
      <rPr>
        <b/>
        <sz val="12"/>
        <rFont val="Times New Roman"/>
        <family val="1"/>
        <charset val="204"/>
      </rPr>
      <t>а рахунок субвенції</t>
    </r>
    <r>
      <rPr>
        <sz val="12"/>
        <rFont val="Times New Roman"/>
        <family val="1"/>
        <charset val="204"/>
      </rPr>
      <t xml:space="preserve"> з місцевого бюджету на здійснення переданих видатків у сфері освіти за рахунок коштів освітньої субвенції на 2019 рік (цільові видатки на оснащення закладів загальн</t>
    </r>
  </si>
  <si>
    <t>Реконструкція з добудовою загальноосвітньої школи І-ІІІ ст. №1 по вул. А.Михайловського,74 в м.Буча Київської області (На підставі постанови Кабінету Міністрів України від 25.11.2015р №1068 «Про деякі питання використання коштів для реалізації проектів у рамках «Надзвичайної кредитної програми для відновлення України» із змінами №583 від 05.07.2019р за рахунок коштів Європейського інвестиційного банку відповідно до Закону України «Про ратифікацію Фінансової угоди між Україною та Європейським інвестиційним банком» за рахунок субвенції з державного бюджету місцевим бюджетам на реалізацію проектів в рамках Надзвичайної кредитної програми для відновлення України)</t>
  </si>
  <si>
    <t>Управління праці та соціального захисту та захисту населення від наслідків Чорнобильської катастрофи</t>
  </si>
  <si>
    <t>Капітальний ремонт дитячих ігрових майданчиків в ДНЗ №4 "Пролісок" в м.Буча, Київської обалсті</t>
  </si>
  <si>
    <t>від 29 сепня 2019 року</t>
  </si>
  <si>
    <t>Придбання послуг з доступу до Інтернету закладів загальної середньої освіти - співфінансування 30 %(на підставі Постанови Кабінету міністрів України від 03.04.2019 за №319 «Деякі питання надання субвенції з державного бюджету місцевим бюджетам на реалізацію заходів, спрямованих на підвищення якості освіти», з урахуванням розпорядження голови Київської ОДА від 15.08.2019 №468 «Про розподіл та перерозподіл субвенцій з державного бюджету місцевим бюджетам Київської області на 2019 рік»)</t>
  </si>
  <si>
    <t>Капітальний ремонт вхідної групи до Бучанського НВК «СОЗ І-ІІІ ст. – ЗОШ І-ІІІ ст.» №3 із вул. Вокзальна в м.Буча Київської області</t>
  </si>
  <si>
    <t>Капітальний ремонт доріг комунальної власності в м.Буча Київської області</t>
  </si>
  <si>
    <t>до рішення Бучанської міської ради  №3793-64-7</t>
  </si>
  <si>
    <t>від 09 вересня 2019 року</t>
  </si>
  <si>
    <t xml:space="preserve">Капітальний ремонт вхідної групи Комунального закладу "Гаврилівський заклад загальної середньої освіти" №8 </t>
  </si>
  <si>
    <t>0116011</t>
  </si>
  <si>
    <t>Капітальний ремонт покрівлі житлового будинку по вул.Склозаводській 3 (1 секція по осях 1-2) в м.Буча Київської області</t>
  </si>
  <si>
    <t>до рішення Бучанської міської ради  №3921-65-7 (позач.)</t>
  </si>
  <si>
    <t>від 26 вересня 2019 року</t>
  </si>
  <si>
    <t>Виготовлення проектно – кошторисної документації «Реконструкції тротуару по вул. Заводська (від №2-В до вул. Депутатська) в м.Буча Київської області»</t>
  </si>
  <si>
    <t>Виготовлення проектно – кошторисної документації «Капітальний ремонт дороги комунальної власності по пров. Трудовий в м.Буча Київської області»</t>
  </si>
  <si>
    <t>Придбання насосів WNDR 8/20 (3,0 кВт)</t>
  </si>
  <si>
    <t>Амбулаторно-поліклінічна допомога населенню, крім первинної медичної допомоги</t>
  </si>
  <si>
    <t>до рішення Бучанської міської ради  №3593-66-7</t>
  </si>
  <si>
    <t>від 24 жовтня 2019 року</t>
  </si>
  <si>
    <t xml:space="preserve">капітальний ремонт  протипожежного проїзду на території Бучанського НВК «СОЗ І-ІІІ ст. – ЗОШ І-ІІІ ст.» №3 в м.Буча Киевської області </t>
  </si>
  <si>
    <t xml:space="preserve">капітальний ремонт мереж зовнішнього освітлення  на території Бучанського центру позашкільної роботи по вул. А.Михайловського,54 в м.Буча Київської області </t>
  </si>
  <si>
    <t>0617370</t>
  </si>
  <si>
    <t>Реалізація інших заходів щодо соціально-економічного розвитку територій</t>
  </si>
  <si>
    <t xml:space="preserve">будівництво зовнішнього газопроводу до блочної котельні комунального закладу «Гаврилівський заклад дошкільної освіти №10 «Веселка» Бучанської міської ради Київської області, с.Гаврилівка, вул. Садова,17» </t>
  </si>
  <si>
    <t>капітальний ремонт в будинку культури с.Блиставиця по вул. Я.Мудрого,1</t>
  </si>
  <si>
    <t>Експлуатація та технічне обслуговування житлового фонду</t>
  </si>
  <si>
    <t>капітальний ремонт внутрішньо будинкових мереж в житловому будинку по вул. Склозаводська,2 в м.Буча Київської області</t>
  </si>
  <si>
    <t>капітальний ремонт внутрішньо будинкових мереж в житловому будинку по вул. Склозаводська,4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</si>
  <si>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області»</t>
  </si>
  <si>
    <t xml:space="preserve">капітальний ремонт доріг комунальної власності по вул. Заводська (від №2-в до вул. Депутатська в м.Буча Київської області в м.Буча Київської області  </t>
  </si>
  <si>
    <r>
      <t xml:space="preserve">за рахунок залишку субвенції з місцевого бюджету на здійснення переданих видатків у сфері охорони здоров’я за рахунок коштів медичної субвенції, який склався  станом на 01.01.2019 </t>
    </r>
    <r>
      <rPr>
        <sz val="12"/>
        <rFont val="Times New Roman"/>
        <family val="1"/>
        <charset val="204"/>
      </rPr>
      <t xml:space="preserve"> - капітальні трансферти підприємствам, установам, організаціям  (придбання предметів довгострокового користування)</t>
    </r>
  </si>
  <si>
    <t xml:space="preserve">будівництво дитячого майданчика на території НВК «СЗОШ І-ІІІст. – ЗОШ І-ІІІ ст.» №3 </t>
  </si>
  <si>
    <t xml:space="preserve">реконструкція (добудова) приміщень початкових класів в охорони НВК «СЗОШ І-ІІІст. – ЗОШ І-ІІІ ст.» №3, (реконструкція та монтаж ліфтів, технічний огляд ліфтів після монтажу та реставрації) </t>
  </si>
  <si>
    <t>0117367</t>
  </si>
  <si>
    <t>Виконання інвестиційних проектів в рамках реалізації заходів, спрямованих на розвиток системи охорони здоров’я у сільській місцевості</t>
  </si>
  <si>
    <r>
      <t xml:space="preserve">за рахунок </t>
    </r>
    <r>
      <rPr>
        <sz val="12"/>
        <rFont val="Times New Roman"/>
        <family val="1"/>
        <charset val="204"/>
      </rPr>
      <t>субвенції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бюджету»- придбання службового автотранспорту для медичних працівників амбулаторії</t>
    </r>
  </si>
  <si>
    <t>від 14 листопада 2019 року</t>
  </si>
  <si>
    <t>до рішення Бучанської міської ради  №4160-68-7 (позач)</t>
  </si>
  <si>
    <t>до рішення Бучанської міської ради  №4038-67-7</t>
  </si>
  <si>
    <t>0117362</t>
  </si>
  <si>
    <t>Виконання інвестиційних проектів в рамках формування інфраструктури об"єднаних територіальних громад</t>
  </si>
  <si>
    <t>капітальний ремонт сенсорних кімнат Інклюзивно-ресурсного центру по вул.Вокзальна,46-а в м.Буча Київської області</t>
  </si>
  <si>
    <t>1014030</t>
  </si>
  <si>
    <t>Забезпеченя діяльності бібліотек</t>
  </si>
  <si>
    <t>від 28 листопада 2019 року</t>
  </si>
  <si>
    <t xml:space="preserve">капітальний ремонт системи освітлення території поруч з ТК «Варшавський» в м.Буча Київської області </t>
  </si>
  <si>
    <t xml:space="preserve">капітальний ремонт гаражів Бучанської міської ради за адресою м.Буча, по вул. Енергетиків,12 Київської області </t>
  </si>
  <si>
    <t xml:space="preserve">до рішення Бучанської міської ради  №4186-69-7 </t>
  </si>
  <si>
    <t>0617321</t>
  </si>
  <si>
    <t>Будівництво освітніх установ та закладів</t>
  </si>
  <si>
    <r>
      <t>Будівництво</t>
    </r>
    <r>
      <rPr>
        <sz val="12"/>
        <rFont val="Times New Roman"/>
        <family val="1"/>
        <charset val="204"/>
      </rPr>
      <t xml:space="preserve"> дошкільного дитячого закладу по вул. Лесі Українки в м.Буча Київської області</t>
    </r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</si>
  <si>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</si>
  <si>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</si>
  <si>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r>
      <t>Капітальні трансферти населенню</t>
    </r>
    <r>
      <rPr>
        <i/>
        <sz val="12"/>
        <rFont val="Times New Roman"/>
        <family val="1"/>
        <charset val="204"/>
      </rPr>
      <t xml:space="preserve"> (за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 )</t>
    </r>
  </si>
  <si>
    <t>0611162</t>
  </si>
  <si>
    <t>0611161</t>
  </si>
  <si>
    <t xml:space="preserve">Забезпечення діяльності інших закладів у сфері освіти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</si>
</sst>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hadow/>
      <sz val="12"/>
      <name val="Times New Roman"/>
      <family val="1"/>
      <charset val="204"/>
    </font>
    <font>
      <shadow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3" fillId="0" borderId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4" fillId="13" borderId="1" applyNumberFormat="0" applyAlignment="0" applyProtection="0"/>
    <xf numFmtId="0" fontId="4" fillId="7" borderId="1" applyNumberFormat="0" applyAlignment="0" applyProtection="0"/>
    <xf numFmtId="0" fontId="5" fillId="24" borderId="2" applyNumberFormat="0" applyAlignment="0" applyProtection="0"/>
    <xf numFmtId="0" fontId="6" fillId="24" borderId="1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25" borderId="8" applyNumberFormat="0" applyAlignment="0" applyProtection="0"/>
    <xf numFmtId="0" fontId="15" fillId="25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6" borderId="1" applyNumberFormat="0" applyAlignment="0" applyProtection="0"/>
    <xf numFmtId="0" fontId="3" fillId="0" borderId="0"/>
    <xf numFmtId="0" fontId="14" fillId="0" borderId="9" applyNumberFormat="0" applyFill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22" fillId="10" borderId="10" applyNumberFormat="0" applyFont="0" applyAlignment="0" applyProtection="0"/>
    <xf numFmtId="0" fontId="5" fillId="26" borderId="2" applyNumberFormat="0" applyAlignment="0" applyProtection="0"/>
    <xf numFmtId="0" fontId="23" fillId="0" borderId="11" applyNumberFormat="0" applyFill="0" applyAlignment="0" applyProtection="0"/>
    <xf numFmtId="0" fontId="24" fillId="13" borderId="0" applyNumberFormat="0" applyBorder="0" applyAlignment="0" applyProtection="0"/>
    <xf numFmtId="0" fontId="25" fillId="0" borderId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4" borderId="0" applyNumberFormat="0" applyBorder="0" applyAlignment="0" applyProtection="0"/>
  </cellStyleXfs>
  <cellXfs count="157">
    <xf numFmtId="0" fontId="0" fillId="0" borderId="0" xfId="0"/>
    <xf numFmtId="0" fontId="27" fillId="0" borderId="0" xfId="0" applyNumberFormat="1" applyFont="1" applyFill="1" applyAlignment="1" applyProtection="1"/>
    <xf numFmtId="0" fontId="27" fillId="0" borderId="0" xfId="0" applyFont="1" applyFill="1" applyAlignment="1">
      <alignment horizontal="center"/>
    </xf>
    <xf numFmtId="0" fontId="28" fillId="0" borderId="0" xfId="0" applyNumberFormat="1" applyFont="1" applyFill="1" applyAlignment="1" applyProtection="1"/>
    <xf numFmtId="0" fontId="27" fillId="0" borderId="0" xfId="0" applyFont="1" applyFill="1"/>
    <xf numFmtId="0" fontId="27" fillId="0" borderId="0" xfId="0" applyNumberFormat="1" applyFont="1" applyFill="1" applyAlignment="1" applyProtection="1">
      <alignment vertical="center" wrapText="1"/>
    </xf>
    <xf numFmtId="0" fontId="27" fillId="0" borderId="0" xfId="0" applyNumberFormat="1" applyFont="1" applyFill="1" applyAlignment="1" applyProtection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Alignment="1">
      <alignment wrapText="1"/>
    </xf>
    <xf numFmtId="4" fontId="27" fillId="0" borderId="0" xfId="0" applyNumberFormat="1" applyFont="1" applyFill="1" applyAlignment="1">
      <alignment wrapText="1"/>
    </xf>
    <xf numFmtId="4" fontId="27" fillId="0" borderId="0" xfId="0" applyNumberFormat="1" applyFont="1" applyAlignment="1">
      <alignment wrapText="1"/>
    </xf>
    <xf numFmtId="0" fontId="27" fillId="0" borderId="12" xfId="0" applyNumberFormat="1" applyFont="1" applyFill="1" applyBorder="1" applyAlignment="1" applyProtection="1">
      <alignment horizontal="center"/>
    </xf>
    <xf numFmtId="0" fontId="27" fillId="0" borderId="12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NumberFormat="1" applyFont="1" applyFill="1" applyBorder="1" applyAlignment="1" applyProtection="1">
      <alignment horizontal="center" vertical="top"/>
    </xf>
    <xf numFmtId="0" fontId="27" fillId="0" borderId="12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/>
    <xf numFmtId="0" fontId="27" fillId="27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/>
    </xf>
    <xf numFmtId="0" fontId="27" fillId="0" borderId="14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textRotation="90" wrapText="1" shrinkToFit="1"/>
    </xf>
    <xf numFmtId="0" fontId="27" fillId="27" borderId="14" xfId="0" applyNumberFormat="1" applyFont="1" applyFill="1" applyBorder="1" applyAlignment="1" applyProtection="1">
      <alignment horizontal="center" vertical="center" wrapText="1"/>
    </xf>
    <xf numFmtId="0" fontId="28" fillId="28" borderId="13" xfId="0" applyNumberFormat="1" applyFont="1" applyFill="1" applyBorder="1" applyAlignment="1" applyProtection="1">
      <alignment vertical="center" wrapText="1"/>
    </xf>
    <xf numFmtId="4" fontId="28" fillId="28" borderId="13" xfId="0" applyNumberFormat="1" applyFont="1" applyFill="1" applyBorder="1" applyAlignment="1">
      <alignment horizontal="right" vertical="center" wrapText="1" shrinkToFit="1"/>
    </xf>
    <xf numFmtId="0" fontId="27" fillId="28" borderId="13" xfId="0" applyFont="1" applyFill="1" applyBorder="1" applyAlignment="1">
      <alignment horizontal="center"/>
    </xf>
    <xf numFmtId="0" fontId="28" fillId="28" borderId="14" xfId="0" applyNumberFormat="1" applyFont="1" applyFill="1" applyBorder="1" applyAlignment="1" applyProtection="1">
      <alignment vertical="center" wrapText="1"/>
    </xf>
    <xf numFmtId="4" fontId="27" fillId="0" borderId="0" xfId="0" applyNumberFormat="1" applyFont="1" applyFill="1" applyAlignment="1">
      <alignment wrapText="1" shrinkToFit="1"/>
    </xf>
    <xf numFmtId="49" fontId="28" fillId="29" borderId="13" xfId="0" applyNumberFormat="1" applyFont="1" applyFill="1" applyBorder="1" applyAlignment="1" applyProtection="1">
      <alignment horizontal="center" vertical="center" wrapText="1"/>
    </xf>
    <xf numFmtId="0" fontId="27" fillId="29" borderId="13" xfId="0" applyNumberFormat="1" applyFont="1" applyFill="1" applyBorder="1" applyAlignment="1" applyProtection="1">
      <alignment horizontal="center" vertical="center" wrapText="1"/>
    </xf>
    <xf numFmtId="4" fontId="28" fillId="29" borderId="13" xfId="0" applyNumberFormat="1" applyFont="1" applyFill="1" applyBorder="1" applyAlignment="1">
      <alignment horizontal="right" vertical="center" wrapText="1" shrinkToFit="1"/>
    </xf>
    <xf numFmtId="0" fontId="27" fillId="29" borderId="13" xfId="0" applyFont="1" applyFill="1" applyBorder="1" applyAlignment="1">
      <alignment horizontal="center"/>
    </xf>
    <xf numFmtId="0" fontId="27" fillId="29" borderId="14" xfId="0" applyNumberFormat="1" applyFont="1" applyFill="1" applyBorder="1" applyAlignment="1" applyProtection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vertical="center" wrapText="1" shrinkToFit="1"/>
    </xf>
    <xf numFmtId="4" fontId="27" fillId="0" borderId="13" xfId="0" applyNumberFormat="1" applyFont="1" applyFill="1" applyBorder="1" applyAlignment="1">
      <alignment horizontal="right" vertical="center" wrapText="1" shrinkToFit="1"/>
    </xf>
    <xf numFmtId="0" fontId="27" fillId="0" borderId="13" xfId="0" quotePrefix="1" applyNumberFormat="1" applyFont="1" applyFill="1" applyBorder="1" applyAlignment="1">
      <alignment horizontal="center" vertical="center" wrapText="1" shrinkToFit="1"/>
    </xf>
    <xf numFmtId="2" fontId="27" fillId="0" borderId="13" xfId="0" applyNumberFormat="1" applyFont="1" applyFill="1" applyBorder="1" applyAlignment="1">
      <alignment horizontal="left" vertical="center" wrapText="1" shrinkToFi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4" fontId="27" fillId="0" borderId="13" xfId="0" applyNumberFormat="1" applyFont="1" applyFill="1" applyBorder="1" applyAlignment="1" applyProtection="1">
      <alignment horizontal="center" vertical="center" wrapText="1"/>
    </xf>
    <xf numFmtId="0" fontId="30" fillId="0" borderId="13" xfId="0" applyFont="1" applyFill="1" applyBorder="1" applyAlignment="1">
      <alignment wrapText="1"/>
    </xf>
    <xf numFmtId="4" fontId="27" fillId="29" borderId="13" xfId="0" applyNumberFormat="1" applyFont="1" applyFill="1" applyBorder="1" applyAlignment="1" applyProtection="1">
      <alignment horizontal="center" vertical="center" wrapText="1"/>
    </xf>
    <xf numFmtId="49" fontId="27" fillId="0" borderId="13" xfId="0" quotePrefix="1" applyNumberFormat="1" applyFont="1" applyFill="1" applyBorder="1" applyAlignment="1">
      <alignment horizontal="center" vertical="center" wrapText="1" shrinkToFit="1"/>
    </xf>
    <xf numFmtId="1" fontId="27" fillId="0" borderId="13" xfId="0" applyNumberFormat="1" applyFont="1" applyFill="1" applyBorder="1" applyAlignment="1">
      <alignment horizontal="center" vertical="center" wrapText="1" shrinkToFit="1"/>
    </xf>
    <xf numFmtId="2" fontId="27" fillId="0" borderId="13" xfId="0" applyNumberFormat="1" applyFont="1" applyFill="1" applyBorder="1" applyAlignment="1">
      <alignment vertical="center" wrapText="1" shrinkToFit="1"/>
    </xf>
    <xf numFmtId="1" fontId="27" fillId="0" borderId="13" xfId="0" quotePrefix="1" applyNumberFormat="1" applyFont="1" applyFill="1" applyBorder="1" applyAlignment="1">
      <alignment horizontal="center" vertical="center" wrapText="1" shrinkToFit="1"/>
    </xf>
    <xf numFmtId="0" fontId="27" fillId="0" borderId="13" xfId="0" applyFont="1" applyBorder="1" applyAlignment="1">
      <alignment wrapText="1"/>
    </xf>
    <xf numFmtId="0" fontId="27" fillId="0" borderId="13" xfId="0" applyFont="1" applyFill="1" applyBorder="1" applyAlignment="1">
      <alignment wrapText="1"/>
    </xf>
    <xf numFmtId="49" fontId="28" fillId="29" borderId="13" xfId="0" applyNumberFormat="1" applyFont="1" applyFill="1" applyBorder="1" applyAlignment="1">
      <alignment horizontal="center" vertical="center" wrapText="1" shrinkToFit="1"/>
    </xf>
    <xf numFmtId="2" fontId="28" fillId="29" borderId="13" xfId="0" applyNumberFormat="1" applyFont="1" applyFill="1" applyBorder="1" applyAlignment="1">
      <alignment horizontal="center" vertical="center" wrapText="1" shrinkToFit="1"/>
    </xf>
    <xf numFmtId="2" fontId="28" fillId="29" borderId="13" xfId="0" quotePrefix="1" applyNumberFormat="1" applyFont="1" applyFill="1" applyBorder="1" applyAlignment="1">
      <alignment horizontal="left" vertical="center" wrapText="1" shrinkToFit="1"/>
    </xf>
    <xf numFmtId="49" fontId="27" fillId="0" borderId="13" xfId="0" applyNumberFormat="1" applyFont="1" applyBorder="1" applyAlignment="1">
      <alignment horizontal="center" vertical="center" wrapText="1" shrinkToFit="1"/>
    </xf>
    <xf numFmtId="0" fontId="27" fillId="0" borderId="13" xfId="0" applyFont="1" applyBorder="1" applyAlignment="1">
      <alignment horizontal="center" vertical="center" wrapText="1" shrinkToFit="1"/>
    </xf>
    <xf numFmtId="0" fontId="27" fillId="0" borderId="13" xfId="0" applyFont="1" applyBorder="1" applyAlignment="1">
      <alignment vertical="center" wrapText="1" shrinkToFit="1"/>
    </xf>
    <xf numFmtId="0" fontId="27" fillId="0" borderId="13" xfId="0" applyFont="1" applyBorder="1"/>
    <xf numFmtId="49" fontId="27" fillId="29" borderId="13" xfId="0" applyNumberFormat="1" applyFont="1" applyFill="1" applyBorder="1" applyAlignment="1">
      <alignment horizontal="center" vertical="center" wrapText="1" shrinkToFit="1"/>
    </xf>
    <xf numFmtId="0" fontId="27" fillId="29" borderId="13" xfId="0" applyFont="1" applyFill="1" applyBorder="1" applyAlignment="1">
      <alignment horizontal="center" vertical="center" wrapText="1" shrinkToFit="1"/>
    </xf>
    <xf numFmtId="4" fontId="27" fillId="29" borderId="13" xfId="0" applyNumberFormat="1" applyFont="1" applyFill="1" applyBorder="1" applyAlignment="1">
      <alignment horizontal="right" vertical="center" wrapText="1" shrinkToFit="1"/>
    </xf>
    <xf numFmtId="0" fontId="27" fillId="29" borderId="13" xfId="0" quotePrefix="1" applyNumberFormat="1" applyFont="1" applyFill="1" applyBorder="1" applyAlignment="1">
      <alignment horizontal="center" vertical="center" wrapText="1" shrinkToFit="1"/>
    </xf>
    <xf numFmtId="4" fontId="27" fillId="27" borderId="13" xfId="0" applyNumberFormat="1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>
      <alignment wrapText="1"/>
    </xf>
    <xf numFmtId="0" fontId="28" fillId="28" borderId="14" xfId="0" applyFont="1" applyFill="1" applyBorder="1" applyAlignment="1">
      <alignment vertical="center" wrapText="1" shrinkToFit="1"/>
    </xf>
    <xf numFmtId="4" fontId="27" fillId="28" borderId="13" xfId="0" applyNumberFormat="1" applyFont="1" applyFill="1" applyBorder="1" applyAlignment="1" applyProtection="1">
      <alignment horizontal="center" vertical="center" wrapText="1"/>
    </xf>
    <xf numFmtId="0" fontId="28" fillId="28" borderId="13" xfId="0" applyFont="1" applyFill="1" applyBorder="1" applyAlignment="1">
      <alignment vertical="center" wrapText="1" shrinkToFit="1"/>
    </xf>
    <xf numFmtId="4" fontId="27" fillId="0" borderId="0" xfId="0" applyNumberFormat="1" applyFont="1" applyFill="1" applyBorder="1" applyAlignment="1">
      <alignment wrapText="1" shrinkToFit="1"/>
    </xf>
    <xf numFmtId="0" fontId="28" fillId="29" borderId="13" xfId="0" quotePrefix="1" applyFont="1" applyFill="1" applyBorder="1" applyAlignment="1">
      <alignment horizontal="center" vertical="center" wrapText="1" shrinkToFit="1"/>
    </xf>
    <xf numFmtId="4" fontId="28" fillId="29" borderId="0" xfId="0" applyNumberFormat="1" applyFont="1" applyFill="1" applyBorder="1" applyAlignment="1">
      <alignment horizontal="right" vertical="center" wrapText="1" shrinkToFit="1"/>
    </xf>
    <xf numFmtId="4" fontId="27" fillId="27" borderId="13" xfId="0" applyNumberFormat="1" applyFont="1" applyFill="1" applyBorder="1" applyAlignment="1">
      <alignment horizontal="right" vertical="center" wrapText="1" shrinkToFit="1"/>
    </xf>
    <xf numFmtId="0" fontId="27" fillId="0" borderId="13" xfId="0" quotePrefix="1" applyNumberFormat="1" applyFont="1" applyBorder="1" applyAlignment="1">
      <alignment horizontal="center" vertical="center" wrapText="1" shrinkToFit="1"/>
    </xf>
    <xf numFmtId="0" fontId="27" fillId="0" borderId="13" xfId="0" quotePrefix="1" applyFont="1" applyFill="1" applyBorder="1" applyAlignment="1">
      <alignment horizontal="center" vertical="center" wrapText="1" shrinkToFit="1"/>
    </xf>
    <xf numFmtId="0" fontId="27" fillId="0" borderId="13" xfId="0" applyFont="1" applyFill="1" applyBorder="1" applyAlignment="1">
      <alignment horizontal="left" vertical="center" wrapText="1" shrinkToFit="1"/>
    </xf>
    <xf numFmtId="0" fontId="27" fillId="29" borderId="13" xfId="0" quotePrefix="1" applyFont="1" applyFill="1" applyBorder="1" applyAlignment="1">
      <alignment horizontal="center" vertical="center" wrapText="1" shrinkToFit="1"/>
    </xf>
    <xf numFmtId="2" fontId="27" fillId="0" borderId="13" xfId="0" applyNumberFormat="1" applyFont="1" applyBorder="1" applyAlignment="1">
      <alignment vertical="center" wrapText="1" shrinkToFit="1"/>
    </xf>
    <xf numFmtId="0" fontId="28" fillId="0" borderId="13" xfId="0" applyFont="1" applyBorder="1" applyAlignment="1">
      <alignment vertical="center" wrapText="1" shrinkToFit="1"/>
    </xf>
    <xf numFmtId="0" fontId="27" fillId="0" borderId="13" xfId="0" applyFont="1" applyBorder="1" applyAlignment="1">
      <alignment horizontal="center"/>
    </xf>
    <xf numFmtId="1" fontId="27" fillId="29" borderId="13" xfId="0" applyNumberFormat="1" applyFont="1" applyFill="1" applyBorder="1" applyAlignment="1">
      <alignment horizontal="center" vertical="center" wrapText="1" shrinkToFit="1"/>
    </xf>
    <xf numFmtId="2" fontId="27" fillId="29" borderId="13" xfId="0" applyNumberFormat="1" applyFont="1" applyFill="1" applyBorder="1" applyAlignment="1">
      <alignment horizontal="left" vertical="center" wrapText="1" shrinkToFit="1"/>
    </xf>
    <xf numFmtId="49" fontId="27" fillId="0" borderId="13" xfId="0" quotePrefix="1" applyNumberFormat="1" applyFont="1" applyBorder="1" applyAlignment="1">
      <alignment horizontal="center" vertical="center" wrapText="1" shrinkToFit="1"/>
    </xf>
    <xf numFmtId="1" fontId="27" fillId="0" borderId="13" xfId="0" applyNumberFormat="1" applyFont="1" applyBorder="1" applyAlignment="1">
      <alignment horizontal="center" vertical="center" wrapText="1" shrinkToFit="1"/>
    </xf>
    <xf numFmtId="2" fontId="27" fillId="0" borderId="13" xfId="0" applyNumberFormat="1" applyFont="1" applyBorder="1" applyAlignment="1">
      <alignment horizontal="left" vertical="center" wrapText="1" shrinkToFit="1"/>
    </xf>
    <xf numFmtId="2" fontId="28" fillId="0" borderId="13" xfId="0" applyNumberFormat="1" applyFont="1" applyBorder="1" applyAlignment="1">
      <alignment vertical="center" wrapText="1" shrinkToFit="1"/>
    </xf>
    <xf numFmtId="0" fontId="27" fillId="0" borderId="13" xfId="0" applyFont="1" applyBorder="1" applyAlignment="1">
      <alignment horizontal="left" vertical="center" wrapText="1" shrinkToFit="1"/>
    </xf>
    <xf numFmtId="2" fontId="28" fillId="0" borderId="13" xfId="0" applyNumberFormat="1" applyFont="1" applyFill="1" applyBorder="1" applyAlignment="1">
      <alignment vertical="center" wrapText="1" shrinkToFit="1"/>
    </xf>
    <xf numFmtId="4" fontId="27" fillId="0" borderId="13" xfId="0" quotePrefix="1" applyNumberFormat="1" applyFont="1" applyFill="1" applyBorder="1" applyAlignment="1">
      <alignment horizontal="right" vertical="center" wrapText="1" shrinkToFit="1"/>
    </xf>
    <xf numFmtId="0" fontId="27" fillId="27" borderId="0" xfId="0" applyNumberFormat="1" applyFont="1" applyFill="1" applyBorder="1" applyAlignment="1" applyProtection="1">
      <alignment horizontal="center" vertical="center" wrapText="1"/>
    </xf>
    <xf numFmtId="4" fontId="27" fillId="27" borderId="0" xfId="0" applyNumberFormat="1" applyFont="1" applyFill="1" applyBorder="1" applyAlignment="1" applyProtection="1">
      <alignment horizontal="center" vertical="center" wrapText="1"/>
    </xf>
    <xf numFmtId="1" fontId="27" fillId="0" borderId="13" xfId="0" quotePrefix="1" applyNumberFormat="1" applyFont="1" applyBorder="1" applyAlignment="1">
      <alignment horizontal="center" vertical="center" wrapText="1" shrinkToFit="1"/>
    </xf>
    <xf numFmtId="49" fontId="34" fillId="29" borderId="13" xfId="0" quotePrefix="1" applyNumberFormat="1" applyFont="1" applyFill="1" applyBorder="1" applyAlignment="1">
      <alignment horizontal="center" vertical="center" wrapText="1" shrinkToFit="1"/>
    </xf>
    <xf numFmtId="1" fontId="34" fillId="29" borderId="13" xfId="0" applyNumberFormat="1" applyFont="1" applyFill="1" applyBorder="1" applyAlignment="1">
      <alignment horizontal="center" vertical="center" wrapText="1" shrinkToFit="1"/>
    </xf>
    <xf numFmtId="1" fontId="34" fillId="29" borderId="13" xfId="0" quotePrefix="1" applyNumberFormat="1" applyFont="1" applyFill="1" applyBorder="1" applyAlignment="1">
      <alignment horizontal="center" vertical="center" wrapText="1" shrinkToFit="1"/>
    </xf>
    <xf numFmtId="4" fontId="34" fillId="29" borderId="13" xfId="0" applyNumberFormat="1" applyFont="1" applyFill="1" applyBorder="1" applyAlignment="1">
      <alignment horizontal="right" vertical="center" wrapText="1" shrinkToFit="1"/>
    </xf>
    <xf numFmtId="0" fontId="34" fillId="29" borderId="13" xfId="0" applyFont="1" applyFill="1" applyBorder="1"/>
    <xf numFmtId="0" fontId="34" fillId="0" borderId="0" xfId="0" applyFont="1"/>
    <xf numFmtId="0" fontId="27" fillId="0" borderId="0" xfId="0" applyNumberFormat="1" applyFont="1" applyFill="1" applyBorder="1" applyAlignment="1" applyProtection="1">
      <alignment horizontal="center" vertical="center" wrapText="1"/>
    </xf>
    <xf numFmtId="4" fontId="27" fillId="0" borderId="0" xfId="0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justify"/>
    </xf>
    <xf numFmtId="49" fontId="34" fillId="0" borderId="13" xfId="0" applyNumberFormat="1" applyFont="1" applyBorder="1" applyAlignment="1">
      <alignment horizontal="center" vertical="center" wrapText="1" shrinkToFit="1"/>
    </xf>
    <xf numFmtId="1" fontId="34" fillId="0" borderId="13" xfId="0" quotePrefix="1" applyNumberFormat="1" applyFont="1" applyBorder="1" applyAlignment="1">
      <alignment horizontal="center" vertical="center" wrapText="1" shrinkToFit="1"/>
    </xf>
    <xf numFmtId="0" fontId="34" fillId="0" borderId="13" xfId="0" applyFont="1" applyBorder="1"/>
    <xf numFmtId="4" fontId="34" fillId="0" borderId="13" xfId="0" applyNumberFormat="1" applyFont="1" applyFill="1" applyBorder="1" applyAlignment="1">
      <alignment horizontal="right" vertical="center" wrapText="1" shrinkToFit="1"/>
    </xf>
    <xf numFmtId="49" fontId="34" fillId="0" borderId="0" xfId="0" applyNumberFormat="1" applyFont="1" applyBorder="1" applyAlignment="1">
      <alignment horizontal="center" vertical="center" wrapText="1" shrinkToFit="1"/>
    </xf>
    <xf numFmtId="0" fontId="27" fillId="29" borderId="13" xfId="0" applyNumberFormat="1" applyFont="1" applyFill="1" applyBorder="1" applyAlignment="1" applyProtection="1">
      <alignment horizontal="left" vertical="center" wrapText="1"/>
    </xf>
    <xf numFmtId="4" fontId="28" fillId="29" borderId="1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27" borderId="0" xfId="0" applyNumberFormat="1" applyFont="1" applyFill="1" applyAlignment="1" applyProtection="1"/>
    <xf numFmtId="0" fontId="27" fillId="27" borderId="0" xfId="0" applyFont="1" applyFill="1"/>
    <xf numFmtId="4" fontId="27" fillId="0" borderId="0" xfId="0" applyNumberFormat="1" applyFont="1" applyFill="1" applyAlignment="1" applyProtection="1"/>
    <xf numFmtId="4" fontId="27" fillId="0" borderId="0" xfId="0" applyNumberFormat="1" applyFont="1" applyFill="1" applyAlignment="1">
      <alignment horizontal="center"/>
    </xf>
    <xf numFmtId="0" fontId="34" fillId="0" borderId="13" xfId="0" applyFont="1" applyFill="1" applyBorder="1" applyAlignment="1">
      <alignment horizontal="center"/>
    </xf>
    <xf numFmtId="0" fontId="28" fillId="0" borderId="0" xfId="0" applyNumberFormat="1" applyFont="1" applyFill="1" applyAlignment="1" applyProtection="1">
      <alignment horizontal="right" vertical="center" wrapText="1" shrinkToFit="1"/>
    </xf>
    <xf numFmtId="0" fontId="27" fillId="0" borderId="0" xfId="0" applyNumberFormat="1" applyFont="1" applyFill="1" applyAlignment="1" applyProtection="1">
      <alignment horizontal="right" vertical="center" wrapText="1" shrinkToFit="1"/>
    </xf>
    <xf numFmtId="0" fontId="27" fillId="0" borderId="0" xfId="0" applyFont="1" applyFill="1" applyBorder="1" applyAlignment="1">
      <alignment horizontal="center" vertical="center" wrapText="1" shrinkToFit="1"/>
    </xf>
    <xf numFmtId="0" fontId="27" fillId="27" borderId="13" xfId="0" applyNumberFormat="1" applyFont="1" applyFill="1" applyBorder="1" applyAlignment="1" applyProtection="1">
      <alignment horizontal="center" vertical="center" wrapText="1" shrinkToFit="1"/>
    </xf>
    <xf numFmtId="0" fontId="27" fillId="29" borderId="13" xfId="0" applyNumberFormat="1" applyFont="1" applyFill="1" applyBorder="1" applyAlignment="1" applyProtection="1">
      <alignment horizontal="center" vertical="center" wrapText="1" shrinkToFit="1"/>
    </xf>
    <xf numFmtId="0" fontId="27" fillId="0" borderId="0" xfId="0" applyNumberFormat="1" applyFont="1" applyFill="1" applyBorder="1" applyAlignment="1" applyProtection="1">
      <alignment horizontal="center" vertical="center" wrapText="1" shrinkToFit="1"/>
    </xf>
    <xf numFmtId="0" fontId="27" fillId="0" borderId="0" xfId="0" applyNumberFormat="1" applyFont="1" applyFill="1" applyAlignment="1" applyProtection="1">
      <alignment vertical="center" wrapText="1" shrinkToFit="1"/>
    </xf>
    <xf numFmtId="4" fontId="27" fillId="0" borderId="0" xfId="0" applyNumberFormat="1" applyFont="1" applyFill="1" applyAlignment="1" applyProtection="1">
      <alignment vertical="center" wrapText="1" shrinkToFit="1"/>
    </xf>
    <xf numFmtId="0" fontId="35" fillId="0" borderId="0" xfId="0" applyNumberFormat="1" applyFont="1" applyFill="1" applyBorder="1" applyAlignment="1" applyProtection="1">
      <alignment vertical="center" wrapText="1"/>
    </xf>
    <xf numFmtId="0" fontId="27" fillId="0" borderId="0" xfId="0" applyNumberFormat="1" applyFont="1" applyFill="1" applyBorder="1" applyAlignment="1" applyProtection="1">
      <alignment vertical="center" wrapText="1"/>
    </xf>
    <xf numFmtId="4" fontId="27" fillId="0" borderId="0" xfId="0" applyNumberFormat="1" applyFont="1" applyFill="1" applyBorder="1" applyAlignment="1" applyProtection="1">
      <alignment vertical="center" wrapText="1"/>
    </xf>
    <xf numFmtId="0" fontId="34" fillId="0" borderId="13" xfId="0" applyFont="1" applyBorder="1" applyAlignment="1">
      <alignment wrapText="1" shrinkToFit="1"/>
    </xf>
    <xf numFmtId="2" fontId="36" fillId="30" borderId="13" xfId="0" applyNumberFormat="1" applyFont="1" applyFill="1" applyBorder="1" applyAlignment="1">
      <alignment vertical="center" wrapText="1" shrinkToFit="1"/>
    </xf>
    <xf numFmtId="2" fontId="36" fillId="31" borderId="13" xfId="0" applyNumberFormat="1" applyFont="1" applyFill="1" applyBorder="1" applyAlignment="1">
      <alignment horizontal="center" vertical="center" wrapText="1" shrinkToFit="1"/>
    </xf>
    <xf numFmtId="0" fontId="36" fillId="31" borderId="13" xfId="0" applyFont="1" applyFill="1" applyBorder="1" applyAlignment="1">
      <alignment horizontal="left" vertical="center" wrapText="1" shrinkToFit="1"/>
    </xf>
    <xf numFmtId="0" fontId="36" fillId="30" borderId="13" xfId="0" applyFont="1" applyFill="1" applyBorder="1"/>
    <xf numFmtId="2" fontId="36" fillId="30" borderId="13" xfId="0" applyNumberFormat="1" applyFont="1" applyFill="1" applyBorder="1" applyAlignment="1">
      <alignment horizontal="center" vertical="center" wrapText="1" shrinkToFit="1"/>
    </xf>
    <xf numFmtId="0" fontId="36" fillId="31" borderId="13" xfId="0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>
      <alignment wrapText="1"/>
    </xf>
    <xf numFmtId="2" fontId="37" fillId="31" borderId="13" xfId="0" applyNumberFormat="1" applyFont="1" applyFill="1" applyBorder="1" applyAlignment="1">
      <alignment horizontal="center" vertical="center" wrapText="1" shrinkToFit="1"/>
    </xf>
    <xf numFmtId="0" fontId="34" fillId="0" borderId="13" xfId="0" applyFont="1" applyBorder="1" applyAlignment="1">
      <alignment horizontal="center"/>
    </xf>
    <xf numFmtId="0" fontId="30" fillId="0" borderId="13" xfId="0" applyFont="1" applyBorder="1" applyAlignment="1">
      <alignment horizontal="justify"/>
    </xf>
    <xf numFmtId="0" fontId="22" fillId="0" borderId="13" xfId="0" applyFont="1" applyBorder="1" applyAlignment="1">
      <alignment vertical="center" wrapText="1" shrinkToFit="1"/>
    </xf>
    <xf numFmtId="2" fontId="34" fillId="0" borderId="13" xfId="0" applyNumberFormat="1" applyFont="1" applyFill="1" applyBorder="1" applyAlignment="1">
      <alignment vertical="center" wrapText="1" shrinkToFit="1"/>
    </xf>
    <xf numFmtId="0" fontId="30" fillId="0" borderId="0" xfId="0" applyFont="1"/>
    <xf numFmtId="2" fontId="36" fillId="32" borderId="13" xfId="0" applyNumberFormat="1" applyFont="1" applyFill="1" applyBorder="1" applyAlignment="1">
      <alignment vertical="center" wrapText="1" shrinkToFit="1"/>
    </xf>
    <xf numFmtId="2" fontId="37" fillId="32" borderId="13" xfId="0" applyNumberFormat="1" applyFont="1" applyFill="1" applyBorder="1" applyAlignment="1">
      <alignment horizontal="center" vertical="center" wrapText="1" shrinkToFit="1"/>
    </xf>
    <xf numFmtId="0" fontId="27" fillId="33" borderId="13" xfId="0" applyFont="1" applyFill="1" applyBorder="1" applyAlignment="1">
      <alignment horizontal="center" vertical="center" wrapText="1" shrinkToFit="1"/>
    </xf>
    <xf numFmtId="0" fontId="28" fillId="28" borderId="13" xfId="0" applyNumberFormat="1" applyFont="1" applyFill="1" applyBorder="1" applyAlignment="1" applyProtection="1">
      <alignment horizontal="left" vertical="center" wrapText="1" shrinkToFit="1"/>
    </xf>
    <xf numFmtId="0" fontId="27" fillId="29" borderId="13" xfId="0" applyNumberFormat="1" applyFont="1" applyFill="1" applyBorder="1" applyAlignment="1" applyProtection="1">
      <alignment horizontal="left" vertical="center" wrapText="1" shrinkToFit="1"/>
    </xf>
    <xf numFmtId="0" fontId="30" fillId="0" borderId="13" xfId="0" applyFont="1" applyBorder="1" applyAlignment="1">
      <alignment horizontal="left" vertical="center" wrapText="1" shrinkToFit="1"/>
    </xf>
    <xf numFmtId="0" fontId="31" fillId="0" borderId="13" xfId="0" applyFont="1" applyFill="1" applyBorder="1" applyAlignment="1">
      <alignment horizontal="left" vertical="center" wrapText="1" shrinkToFit="1"/>
    </xf>
    <xf numFmtId="0" fontId="27" fillId="0" borderId="0" xfId="0" applyFont="1" applyAlignment="1">
      <alignment horizontal="left" vertical="center" wrapText="1" shrinkToFit="1"/>
    </xf>
    <xf numFmtId="0" fontId="27" fillId="29" borderId="13" xfId="0" applyFont="1" applyFill="1" applyBorder="1" applyAlignment="1">
      <alignment horizontal="left" vertical="center" wrapText="1" shrinkToFit="1"/>
    </xf>
    <xf numFmtId="0" fontId="30" fillId="0" borderId="13" xfId="0" applyFont="1" applyFill="1" applyBorder="1" applyAlignment="1">
      <alignment horizontal="left" vertical="center" wrapText="1" shrinkToFit="1"/>
    </xf>
    <xf numFmtId="0" fontId="28" fillId="28" borderId="13" xfId="0" applyFont="1" applyFill="1" applyBorder="1" applyAlignment="1">
      <alignment horizontal="left" vertical="center" wrapText="1" shrinkToFit="1"/>
    </xf>
    <xf numFmtId="0" fontId="32" fillId="0" borderId="13" xfId="0" applyFont="1" applyBorder="1" applyAlignment="1">
      <alignment horizontal="left" vertical="center" wrapText="1" shrinkToFit="1"/>
    </xf>
    <xf numFmtId="0" fontId="31" fillId="0" borderId="13" xfId="0" applyFont="1" applyBorder="1" applyAlignment="1">
      <alignment horizontal="left" vertical="center" wrapText="1" shrinkToFit="1"/>
    </xf>
    <xf numFmtId="0" fontId="30" fillId="0" borderId="0" xfId="0" applyFont="1" applyAlignment="1">
      <alignment horizontal="left" vertical="center" wrapText="1" shrinkToFit="1"/>
    </xf>
    <xf numFmtId="0" fontId="34" fillId="29" borderId="13" xfId="0" applyFont="1" applyFill="1" applyBorder="1" applyAlignment="1">
      <alignment horizontal="left" vertical="center" wrapText="1" shrinkToFit="1"/>
    </xf>
    <xf numFmtId="0" fontId="33" fillId="0" borderId="13" xfId="0" applyFont="1" applyBorder="1" applyAlignment="1">
      <alignment horizontal="left" vertical="center" wrapText="1" shrinkToFit="1"/>
    </xf>
    <xf numFmtId="0" fontId="27" fillId="0" borderId="0" xfId="0" applyNumberFormat="1" applyFont="1" applyFill="1" applyAlignment="1" applyProtection="1">
      <alignment horizontal="center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27" fillId="0" borderId="0" xfId="0" applyFont="1" applyFill="1" applyAlignment="1">
      <alignment horizontal="left"/>
    </xf>
  </cellXfs>
  <cellStyles count="10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- Акцент1" xfId="13" builtinId="31" customBuiltin="1"/>
    <cellStyle name="40% - Акцент2" xfId="14" builtinId="35" customBuiltin="1"/>
    <cellStyle name="40% - Акцент3" xfId="15" builtinId="39" customBuiltin="1"/>
    <cellStyle name="40% - Акцент4" xfId="16" builtinId="43" customBuiltin="1"/>
    <cellStyle name="40% - Акцент5" xfId="17" builtinId="47" customBuiltin="1"/>
    <cellStyle name="40% - Акцент6" xfId="18" builtinId="51" customBuiltin="1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- Акцент1" xfId="25" builtinId="32" customBuiltin="1"/>
    <cellStyle name="60% - Акцент2" xfId="26" builtinId="36" customBuiltin="1"/>
    <cellStyle name="60% - Акцент3" xfId="27" builtinId="40" customBuiltin="1"/>
    <cellStyle name="60% - Акцент4" xfId="28" builtinId="44" customBuiltin="1"/>
    <cellStyle name="60% - Акцент5" xfId="29" builtinId="48" customBuiltin="1"/>
    <cellStyle name="60% - Акцент6" xfId="30" builtinId="52" customBuiltin="1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meresha_07" xfId="37"/>
    <cellStyle name="Акцент1" xfId="38" builtinId="29" customBuiltin="1"/>
    <cellStyle name="Акцент2" xfId="39" builtinId="33" customBuiltin="1"/>
    <cellStyle name="Акцент3" xfId="40" builtinId="37" customBuiltin="1"/>
    <cellStyle name="Акцент4" xfId="41" builtinId="41" customBuiltin="1"/>
    <cellStyle name="Акцент5" xfId="42" builtinId="45" customBuiltin="1"/>
    <cellStyle name="Акцент6" xfId="43" builtinId="49" customBuiltin="1"/>
    <cellStyle name="Акцентування1" xfId="44"/>
    <cellStyle name="Акцентування2" xfId="45"/>
    <cellStyle name="Акцентування3" xfId="46"/>
    <cellStyle name="Акцентування4" xfId="47"/>
    <cellStyle name="Акцентування5" xfId="48"/>
    <cellStyle name="Акцентування6" xfId="49"/>
    <cellStyle name="Ввід" xfId="50"/>
    <cellStyle name="Ввод " xfId="51" builtinId="20" customBuiltin="1"/>
    <cellStyle name="Вывод" xfId="52" builtinId="21" customBuiltin="1"/>
    <cellStyle name="Вычисление" xfId="53" builtinId="22" customBuiltin="1"/>
    <cellStyle name="Добре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Звичайний 10" xfId="59"/>
    <cellStyle name="Звичайний 11" xfId="60"/>
    <cellStyle name="Звичайний 12" xfId="61"/>
    <cellStyle name="Звичайний 13" xfId="62"/>
    <cellStyle name="Звичайний 14" xfId="63"/>
    <cellStyle name="Звичайний 15" xfId="64"/>
    <cellStyle name="Звичайний 16" xfId="65"/>
    <cellStyle name="Звичайний 17" xfId="66"/>
    <cellStyle name="Звичайний 18" xfId="67"/>
    <cellStyle name="Звичайний 19" xfId="68"/>
    <cellStyle name="Звичайний 2" xfId="69"/>
    <cellStyle name="Звичайний 20" xfId="70"/>
    <cellStyle name="Звичайний 3" xfId="71"/>
    <cellStyle name="Звичайний 4" xfId="72"/>
    <cellStyle name="Звичайний 5" xfId="73"/>
    <cellStyle name="Звичайний 6" xfId="74"/>
    <cellStyle name="Звичайний 7" xfId="75"/>
    <cellStyle name="Звичайний 8" xfId="76"/>
    <cellStyle name="Звичайний 9" xfId="77"/>
    <cellStyle name="Звичайний_Додаток _ 3 зм_ни 4575" xfId="78"/>
    <cellStyle name="Зв'язана клітинка" xfId="79"/>
    <cellStyle name="Итог" xfId="80" builtinId="25" customBuiltin="1"/>
    <cellStyle name="Контрольна клітинка" xfId="81"/>
    <cellStyle name="Контрольная ячейка" xfId="82" builtinId="23" customBuiltin="1"/>
    <cellStyle name="Назва" xfId="83"/>
    <cellStyle name="Название" xfId="84" builtinId="15" customBuiltin="1"/>
    <cellStyle name="Нейтральный" xfId="85" builtinId="28" customBuiltin="1"/>
    <cellStyle name="Обчислення" xfId="86"/>
    <cellStyle name="Обычный" xfId="0" builtinId="0"/>
    <cellStyle name="Обычный 2" xfId="87"/>
    <cellStyle name="Підсумок" xfId="88"/>
    <cellStyle name="Плохой" xfId="89" builtinId="27" customBuiltin="1"/>
    <cellStyle name="Поганий" xfId="90"/>
    <cellStyle name="Пояснение" xfId="91" builtinId="53" customBuiltin="1"/>
    <cellStyle name="Примечание" xfId="92" builtinId="10" customBuiltin="1"/>
    <cellStyle name="Примітка" xfId="93"/>
    <cellStyle name="Результат" xfId="94"/>
    <cellStyle name="Связанная ячейка" xfId="95" builtinId="24" customBuiltin="1"/>
    <cellStyle name="Середній" xfId="96"/>
    <cellStyle name="Стиль 1" xfId="97"/>
    <cellStyle name="Текст попередження" xfId="98"/>
    <cellStyle name="Текст пояснення" xfId="99"/>
    <cellStyle name="Текст предупреждения" xfId="100" builtinId="11" customBuiltin="1"/>
    <cellStyle name="Хороший" xfId="10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24"/>
  <sheetViews>
    <sheetView tabSelected="1" view="pageBreakPreview" topLeftCell="B92" zoomScale="58" zoomScaleNormal="100" zoomScaleSheetLayoutView="90" workbookViewId="0">
      <selection activeCell="F105" sqref="F105"/>
    </sheetView>
  </sheetViews>
  <sheetFormatPr defaultColWidth="8" defaultRowHeight="15.75" x14ac:dyDescent="0.25"/>
  <cols>
    <col min="1" max="1" width="3.83203125" style="1" hidden="1" customWidth="1"/>
    <col min="2" max="2" width="29" style="1" customWidth="1"/>
    <col min="3" max="3" width="13.6640625" style="1" hidden="1" customWidth="1"/>
    <col min="4" max="4" width="53.83203125" style="1" customWidth="1"/>
    <col min="5" max="5" width="19.6640625" style="1" customWidth="1"/>
    <col min="6" max="6" width="12" style="2" customWidth="1"/>
    <col min="7" max="7" width="185.5" style="117" customWidth="1"/>
    <col min="8" max="8" width="19.5" style="1" hidden="1" customWidth="1"/>
    <col min="9" max="9" width="18.33203125" style="1" hidden="1" customWidth="1"/>
    <col min="10" max="11" width="21.6640625" style="1" hidden="1" customWidth="1"/>
    <col min="12" max="12" width="16.5" style="4" customWidth="1"/>
    <col min="13" max="16384" width="8" style="4"/>
  </cols>
  <sheetData>
    <row r="1" spans="4:11" x14ac:dyDescent="0.25">
      <c r="G1" s="111" t="s">
        <v>0</v>
      </c>
      <c r="J1" s="3" t="s">
        <v>1</v>
      </c>
    </row>
    <row r="2" spans="4:11" x14ac:dyDescent="0.25">
      <c r="D2" s="5"/>
      <c r="E2" s="5"/>
      <c r="G2" s="112" t="s">
        <v>2</v>
      </c>
      <c r="H2" s="152"/>
      <c r="I2" s="152"/>
      <c r="J2" s="152"/>
      <c r="K2" s="152"/>
    </row>
    <row r="3" spans="4:11" x14ac:dyDescent="0.25">
      <c r="D3" s="7"/>
      <c r="E3" s="7"/>
      <c r="G3" s="112" t="s">
        <v>3</v>
      </c>
      <c r="H3" s="152"/>
      <c r="I3" s="152"/>
      <c r="J3" s="152"/>
      <c r="K3" s="152"/>
    </row>
    <row r="4" spans="4:11" x14ac:dyDescent="0.25">
      <c r="D4" s="8"/>
      <c r="E4" s="8"/>
      <c r="G4" s="112" t="s">
        <v>4</v>
      </c>
      <c r="H4" s="152"/>
      <c r="I4" s="152"/>
      <c r="J4" s="152"/>
      <c r="K4" s="152"/>
    </row>
    <row r="5" spans="4:11" x14ac:dyDescent="0.25">
      <c r="D5" s="7"/>
      <c r="E5" s="7"/>
      <c r="G5" s="112" t="s">
        <v>5</v>
      </c>
      <c r="H5" s="152"/>
      <c r="I5" s="152"/>
      <c r="J5" s="152"/>
      <c r="K5" s="152"/>
    </row>
    <row r="6" spans="4:11" x14ac:dyDescent="0.25">
      <c r="D6" s="8"/>
      <c r="E6" s="8"/>
      <c r="G6" s="112" t="s">
        <v>6</v>
      </c>
      <c r="H6" s="152"/>
      <c r="I6" s="152"/>
      <c r="J6" s="152"/>
      <c r="K6" s="152"/>
    </row>
    <row r="7" spans="4:11" x14ac:dyDescent="0.25">
      <c r="D7" s="7"/>
      <c r="E7" s="7"/>
      <c r="G7" s="112" t="s">
        <v>7</v>
      </c>
      <c r="H7" s="152"/>
      <c r="I7" s="152"/>
      <c r="J7" s="152"/>
      <c r="K7" s="152"/>
    </row>
    <row r="8" spans="4:11" x14ac:dyDescent="0.25">
      <c r="D8" s="7"/>
      <c r="E8" s="7"/>
      <c r="G8" s="112" t="s">
        <v>8</v>
      </c>
      <c r="H8" s="6"/>
      <c r="I8" s="6"/>
      <c r="J8" s="6"/>
      <c r="K8" s="6"/>
    </row>
    <row r="9" spans="4:11" x14ac:dyDescent="0.25">
      <c r="D9" s="7"/>
      <c r="E9" s="7"/>
      <c r="G9" s="112" t="s">
        <v>9</v>
      </c>
      <c r="H9" s="6"/>
      <c r="I9" s="6"/>
      <c r="J9" s="6"/>
      <c r="K9" s="6"/>
    </row>
    <row r="10" spans="4:11" x14ac:dyDescent="0.25">
      <c r="D10" s="7"/>
      <c r="E10" s="9"/>
      <c r="G10" s="112" t="s">
        <v>10</v>
      </c>
      <c r="H10" s="6"/>
      <c r="I10" s="6"/>
      <c r="J10" s="6"/>
      <c r="K10" s="6"/>
    </row>
    <row r="11" spans="4:11" x14ac:dyDescent="0.25">
      <c r="D11" s="7"/>
      <c r="E11" s="7"/>
      <c r="G11" s="112" t="s">
        <v>11</v>
      </c>
      <c r="H11" s="6"/>
      <c r="I11" s="6"/>
      <c r="J11" s="6"/>
      <c r="K11" s="6"/>
    </row>
    <row r="12" spans="4:11" x14ac:dyDescent="0.25">
      <c r="D12" s="8"/>
      <c r="E12" s="8"/>
      <c r="G12" s="112" t="s">
        <v>12</v>
      </c>
      <c r="H12" s="152"/>
      <c r="I12" s="152"/>
      <c r="J12" s="152"/>
      <c r="K12" s="152"/>
    </row>
    <row r="13" spans="4:11" x14ac:dyDescent="0.25">
      <c r="D13" s="8"/>
      <c r="E13" s="8"/>
      <c r="G13" s="112" t="s">
        <v>13</v>
      </c>
      <c r="H13" s="6"/>
      <c r="I13" s="6"/>
      <c r="J13" s="6"/>
      <c r="K13" s="6"/>
    </row>
    <row r="14" spans="4:11" x14ac:dyDescent="0.25">
      <c r="D14" s="8"/>
      <c r="E14" s="8"/>
      <c r="G14" s="112" t="s">
        <v>14</v>
      </c>
      <c r="H14" s="6"/>
      <c r="I14" s="6"/>
      <c r="J14" s="6"/>
      <c r="K14" s="6"/>
    </row>
    <row r="15" spans="4:11" x14ac:dyDescent="0.25">
      <c r="D15" s="8"/>
      <c r="E15" s="10"/>
      <c r="G15" s="112" t="s">
        <v>15</v>
      </c>
      <c r="H15" s="6"/>
      <c r="I15" s="6"/>
      <c r="J15" s="6"/>
      <c r="K15" s="6"/>
    </row>
    <row r="16" spans="4:11" x14ac:dyDescent="0.25">
      <c r="D16" s="8"/>
      <c r="E16" s="10"/>
      <c r="G16" s="112" t="s">
        <v>16</v>
      </c>
      <c r="H16" s="6"/>
      <c r="I16" s="6"/>
      <c r="J16" s="6"/>
      <c r="K16" s="6"/>
    </row>
    <row r="17" spans="4:11" x14ac:dyDescent="0.25">
      <c r="D17" s="8"/>
      <c r="E17" s="10"/>
      <c r="G17" s="112" t="s">
        <v>17</v>
      </c>
      <c r="H17" s="6"/>
      <c r="I17" s="6"/>
      <c r="J17" s="6"/>
      <c r="K17" s="6"/>
    </row>
    <row r="18" spans="4:11" x14ac:dyDescent="0.25">
      <c r="D18" s="8"/>
      <c r="E18" s="8"/>
      <c r="G18" s="112" t="s">
        <v>18</v>
      </c>
      <c r="H18" s="6"/>
      <c r="I18" s="6"/>
      <c r="J18" s="6"/>
      <c r="K18" s="6"/>
    </row>
    <row r="19" spans="4:11" x14ac:dyDescent="0.25">
      <c r="D19" s="8"/>
      <c r="E19" s="8"/>
      <c r="G19" s="112" t="s">
        <v>19</v>
      </c>
      <c r="H19" s="6"/>
      <c r="I19" s="6"/>
      <c r="J19" s="6"/>
      <c r="K19" s="6"/>
    </row>
    <row r="20" spans="4:11" x14ac:dyDescent="0.25">
      <c r="D20" s="8"/>
      <c r="E20" s="8"/>
      <c r="G20" s="112" t="s">
        <v>20</v>
      </c>
      <c r="H20" s="6"/>
      <c r="I20" s="6"/>
      <c r="J20" s="6"/>
      <c r="K20" s="6"/>
    </row>
    <row r="21" spans="4:11" x14ac:dyDescent="0.25">
      <c r="D21" s="8"/>
      <c r="E21" s="8"/>
      <c r="G21" s="112" t="s">
        <v>21</v>
      </c>
      <c r="H21" s="6"/>
      <c r="I21" s="6"/>
      <c r="J21" s="6"/>
      <c r="K21" s="6"/>
    </row>
    <row r="22" spans="4:11" x14ac:dyDescent="0.25">
      <c r="D22" s="8"/>
      <c r="E22" s="8"/>
      <c r="G22" s="112" t="s">
        <v>218</v>
      </c>
      <c r="H22" s="6"/>
      <c r="I22" s="6"/>
      <c r="J22" s="6"/>
      <c r="K22" s="6"/>
    </row>
    <row r="23" spans="4:11" x14ac:dyDescent="0.25">
      <c r="D23" s="8"/>
      <c r="E23" s="8"/>
      <c r="G23" s="112" t="s">
        <v>214</v>
      </c>
      <c r="H23" s="6"/>
      <c r="I23" s="6"/>
      <c r="J23" s="6"/>
      <c r="K23" s="6"/>
    </row>
    <row r="24" spans="4:11" x14ac:dyDescent="0.25">
      <c r="D24" s="8"/>
      <c r="E24" s="8"/>
      <c r="G24" s="112" t="s">
        <v>223</v>
      </c>
      <c r="H24" s="6"/>
      <c r="I24" s="6"/>
      <c r="J24" s="6"/>
      <c r="K24" s="6"/>
    </row>
    <row r="25" spans="4:11" x14ac:dyDescent="0.25">
      <c r="D25" s="8"/>
      <c r="E25" s="8"/>
      <c r="G25" s="112" t="s">
        <v>219</v>
      </c>
      <c r="H25" s="6"/>
      <c r="I25" s="6"/>
      <c r="J25" s="6"/>
      <c r="K25" s="6"/>
    </row>
    <row r="26" spans="4:11" x14ac:dyDescent="0.25">
      <c r="D26" s="8"/>
      <c r="E26" s="8"/>
      <c r="G26" s="112" t="s">
        <v>229</v>
      </c>
      <c r="H26" s="6"/>
      <c r="I26" s="6"/>
      <c r="J26" s="6"/>
      <c r="K26" s="6"/>
    </row>
    <row r="27" spans="4:11" x14ac:dyDescent="0.25">
      <c r="D27" s="8"/>
      <c r="E27" s="8"/>
      <c r="G27" s="112" t="s">
        <v>224</v>
      </c>
      <c r="H27" s="6"/>
      <c r="I27" s="6"/>
      <c r="J27" s="6"/>
      <c r="K27" s="6"/>
    </row>
    <row r="28" spans="4:11" x14ac:dyDescent="0.25">
      <c r="D28" s="8"/>
      <c r="E28" s="8"/>
      <c r="G28" s="112" t="s">
        <v>250</v>
      </c>
      <c r="H28" s="6"/>
      <c r="I28" s="6"/>
      <c r="J28" s="6"/>
      <c r="K28" s="6"/>
    </row>
    <row r="29" spans="4:11" x14ac:dyDescent="0.25">
      <c r="D29" s="8"/>
      <c r="E29" s="8"/>
      <c r="G29" s="112" t="s">
        <v>230</v>
      </c>
      <c r="H29" s="6"/>
      <c r="I29" s="6"/>
      <c r="J29" s="6"/>
      <c r="K29" s="6"/>
    </row>
    <row r="30" spans="4:11" x14ac:dyDescent="0.25">
      <c r="D30" s="8"/>
      <c r="E30" s="8"/>
      <c r="G30" s="112" t="s">
        <v>249</v>
      </c>
      <c r="H30" s="6"/>
      <c r="I30" s="6"/>
      <c r="J30" s="6"/>
      <c r="K30" s="6"/>
    </row>
    <row r="31" spans="4:11" x14ac:dyDescent="0.25">
      <c r="D31" s="8"/>
      <c r="E31" s="8"/>
      <c r="G31" s="112" t="s">
        <v>248</v>
      </c>
      <c r="H31" s="6"/>
      <c r="I31" s="6"/>
      <c r="J31" s="6"/>
      <c r="K31" s="6"/>
    </row>
    <row r="32" spans="4:11" x14ac:dyDescent="0.25">
      <c r="D32" s="8"/>
      <c r="E32" s="8"/>
      <c r="G32" s="112" t="s">
        <v>259</v>
      </c>
      <c r="H32" s="6"/>
      <c r="I32" s="6"/>
      <c r="J32" s="6"/>
      <c r="K32" s="6"/>
    </row>
    <row r="33" spans="1:12" x14ac:dyDescent="0.25">
      <c r="D33" s="8"/>
      <c r="E33" s="8"/>
      <c r="G33" s="112" t="s">
        <v>256</v>
      </c>
      <c r="H33" s="6"/>
      <c r="I33" s="6"/>
      <c r="J33" s="6"/>
      <c r="K33" s="6"/>
    </row>
    <row r="34" spans="1:12" ht="18.75" x14ac:dyDescent="0.25">
      <c r="B34" s="155" t="s">
        <v>22</v>
      </c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2" x14ac:dyDescent="0.25">
      <c r="B35" s="11"/>
      <c r="C35" s="12"/>
      <c r="D35" s="12"/>
      <c r="E35" s="13"/>
      <c r="G35" s="113"/>
      <c r="H35" s="13"/>
      <c r="I35" s="13"/>
      <c r="J35" s="14"/>
      <c r="K35" s="15"/>
    </row>
    <row r="36" spans="1:12" ht="80.25" customHeight="1" x14ac:dyDescent="0.25">
      <c r="A36" s="16"/>
      <c r="B36" s="17" t="s">
        <v>23</v>
      </c>
      <c r="C36" s="17" t="s">
        <v>24</v>
      </c>
      <c r="D36" s="18" t="s">
        <v>25</v>
      </c>
      <c r="E36" s="19" t="s">
        <v>26</v>
      </c>
      <c r="F36" s="20" t="s">
        <v>27</v>
      </c>
      <c r="G36" s="54" t="s">
        <v>28</v>
      </c>
      <c r="H36" s="21" t="s">
        <v>29</v>
      </c>
      <c r="I36" s="19" t="s">
        <v>30</v>
      </c>
      <c r="J36" s="19" t="s">
        <v>31</v>
      </c>
      <c r="K36" s="19" t="s">
        <v>32</v>
      </c>
      <c r="L36" s="22"/>
    </row>
    <row r="37" spans="1:12" x14ac:dyDescent="0.25">
      <c r="A37" s="16"/>
      <c r="B37" s="17">
        <v>1</v>
      </c>
      <c r="C37" s="17">
        <v>2</v>
      </c>
      <c r="D37" s="17">
        <v>4</v>
      </c>
      <c r="E37" s="17">
        <v>5</v>
      </c>
      <c r="F37" s="20"/>
      <c r="G37" s="114">
        <v>6</v>
      </c>
      <c r="H37" s="23">
        <v>7</v>
      </c>
      <c r="I37" s="17">
        <v>8</v>
      </c>
      <c r="J37" s="17">
        <v>9</v>
      </c>
      <c r="K37" s="17">
        <v>10</v>
      </c>
    </row>
    <row r="38" spans="1:12" x14ac:dyDescent="0.25">
      <c r="A38" s="16"/>
      <c r="B38" s="24"/>
      <c r="C38" s="24"/>
      <c r="D38" s="24"/>
      <c r="E38" s="25">
        <f>E39+E45+E48+E60+E67+E69+E71</f>
        <v>17699000</v>
      </c>
      <c r="F38" s="26"/>
      <c r="G38" s="139" t="s">
        <v>33</v>
      </c>
      <c r="H38" s="27"/>
      <c r="I38" s="24"/>
      <c r="J38" s="24"/>
      <c r="K38" s="24"/>
      <c r="L38" s="28"/>
    </row>
    <row r="39" spans="1:12" x14ac:dyDescent="0.25">
      <c r="A39" s="16"/>
      <c r="B39" s="29" t="s">
        <v>34</v>
      </c>
      <c r="C39" s="30"/>
      <c r="D39" s="128" t="s">
        <v>35</v>
      </c>
      <c r="E39" s="31">
        <f>SUM(E40:E44)</f>
        <v>2702657.15</v>
      </c>
      <c r="F39" s="32"/>
      <c r="G39" s="140"/>
      <c r="H39" s="33"/>
      <c r="I39" s="30"/>
      <c r="J39" s="30"/>
      <c r="K39" s="30"/>
      <c r="L39" s="28"/>
    </row>
    <row r="40" spans="1:12" ht="31.5" x14ac:dyDescent="0.25">
      <c r="A40" s="16"/>
      <c r="B40" s="34" t="s">
        <v>36</v>
      </c>
      <c r="C40" s="35">
        <v>7650</v>
      </c>
      <c r="D40" s="36" t="s">
        <v>37</v>
      </c>
      <c r="E40" s="37">
        <f>100000+994164-895164</f>
        <v>199000</v>
      </c>
      <c r="F40" s="38">
        <v>2281</v>
      </c>
      <c r="G40" s="39" t="s">
        <v>38</v>
      </c>
      <c r="H40" s="40">
        <v>2019</v>
      </c>
      <c r="I40" s="41">
        <v>100000</v>
      </c>
      <c r="J40" s="18">
        <v>100</v>
      </c>
      <c r="K40" s="18">
        <v>0</v>
      </c>
      <c r="L40" s="28"/>
    </row>
    <row r="41" spans="1:12" ht="31.5" x14ac:dyDescent="0.25">
      <c r="A41" s="16"/>
      <c r="B41" s="34" t="s">
        <v>39</v>
      </c>
      <c r="C41" s="35">
        <v>9750</v>
      </c>
      <c r="D41" s="36" t="s">
        <v>40</v>
      </c>
      <c r="E41" s="37">
        <f>1596683-573584+573584</f>
        <v>1596683</v>
      </c>
      <c r="F41" s="38">
        <v>3220</v>
      </c>
      <c r="G41" s="72" t="s">
        <v>41</v>
      </c>
      <c r="H41" s="40"/>
      <c r="I41" s="41"/>
      <c r="J41" s="18"/>
      <c r="K41" s="18"/>
      <c r="L41" s="28"/>
    </row>
    <row r="42" spans="1:12" x14ac:dyDescent="0.25">
      <c r="A42" s="16"/>
      <c r="B42" s="34" t="s">
        <v>39</v>
      </c>
      <c r="C42" s="35">
        <v>9750</v>
      </c>
      <c r="D42" s="42"/>
      <c r="E42" s="37">
        <v>840000</v>
      </c>
      <c r="F42" s="38">
        <v>3220</v>
      </c>
      <c r="G42" s="72" t="s">
        <v>42</v>
      </c>
      <c r="H42" s="40"/>
      <c r="I42" s="41"/>
      <c r="J42" s="18"/>
      <c r="K42" s="18"/>
      <c r="L42" s="28"/>
    </row>
    <row r="43" spans="1:12" x14ac:dyDescent="0.25">
      <c r="A43" s="16"/>
      <c r="B43" s="34" t="s">
        <v>44</v>
      </c>
      <c r="C43" s="35">
        <v>9750</v>
      </c>
      <c r="D43" s="42" t="s">
        <v>45</v>
      </c>
      <c r="E43" s="37">
        <v>29685.15</v>
      </c>
      <c r="F43" s="38">
        <v>3220</v>
      </c>
      <c r="G43" s="72" t="s">
        <v>46</v>
      </c>
      <c r="H43" s="40"/>
      <c r="I43" s="41"/>
      <c r="J43" s="18"/>
      <c r="K43" s="18"/>
      <c r="L43" s="28"/>
    </row>
    <row r="44" spans="1:12" ht="31.5" x14ac:dyDescent="0.25">
      <c r="A44" s="16"/>
      <c r="B44" s="34" t="s">
        <v>77</v>
      </c>
      <c r="C44" s="35"/>
      <c r="D44" s="62" t="s">
        <v>78</v>
      </c>
      <c r="E44" s="37">
        <f>773973-709654-27030</f>
        <v>37289</v>
      </c>
      <c r="F44" s="38">
        <v>3142</v>
      </c>
      <c r="G44" s="141" t="s">
        <v>43</v>
      </c>
      <c r="H44" s="40"/>
      <c r="I44" s="41"/>
      <c r="J44" s="18"/>
      <c r="K44" s="18"/>
      <c r="L44" s="28"/>
    </row>
    <row r="45" spans="1:12" x14ac:dyDescent="0.25">
      <c r="A45" s="16"/>
      <c r="B45" s="29" t="s">
        <v>34</v>
      </c>
      <c r="C45" s="30"/>
      <c r="D45" s="128" t="s">
        <v>47</v>
      </c>
      <c r="E45" s="31">
        <f>SUM(E46:E47)</f>
        <v>4425282</v>
      </c>
      <c r="F45" s="32"/>
      <c r="G45" s="140"/>
      <c r="H45" s="33"/>
      <c r="I45" s="43"/>
      <c r="J45" s="30"/>
      <c r="K45" s="30"/>
      <c r="L45" s="28"/>
    </row>
    <row r="46" spans="1:12" ht="31.5" x14ac:dyDescent="0.25">
      <c r="A46" s="16"/>
      <c r="B46" s="44" t="s">
        <v>48</v>
      </c>
      <c r="C46" s="45">
        <v>7670</v>
      </c>
      <c r="D46" s="46" t="s">
        <v>49</v>
      </c>
      <c r="E46" s="37">
        <f>2300000+699000</f>
        <v>2999000</v>
      </c>
      <c r="F46" s="20">
        <v>3210</v>
      </c>
      <c r="G46" s="39" t="s">
        <v>50</v>
      </c>
      <c r="H46" s="40">
        <v>2019</v>
      </c>
      <c r="I46" s="41" t="s">
        <v>51</v>
      </c>
      <c r="J46" s="18" t="s">
        <v>51</v>
      </c>
      <c r="K46" s="18" t="s">
        <v>51</v>
      </c>
      <c r="L46" s="28"/>
    </row>
    <row r="47" spans="1:12" x14ac:dyDescent="0.25">
      <c r="A47" s="16"/>
      <c r="B47" s="44" t="s">
        <v>52</v>
      </c>
      <c r="C47" s="45">
        <v>6030</v>
      </c>
      <c r="D47" s="46" t="s">
        <v>53</v>
      </c>
      <c r="E47" s="37">
        <v>1426282</v>
      </c>
      <c r="F47" s="20">
        <v>3210</v>
      </c>
      <c r="G47" s="142" t="s">
        <v>54</v>
      </c>
      <c r="H47" s="40"/>
      <c r="I47" s="41"/>
      <c r="J47" s="18"/>
      <c r="K47" s="18"/>
      <c r="L47" s="28"/>
    </row>
    <row r="48" spans="1:12" x14ac:dyDescent="0.25">
      <c r="A48" s="16"/>
      <c r="B48" s="29" t="s">
        <v>34</v>
      </c>
      <c r="C48" s="30"/>
      <c r="D48" s="128" t="s">
        <v>55</v>
      </c>
      <c r="E48" s="31">
        <f>SUM(E49:E59)</f>
        <v>3417780</v>
      </c>
      <c r="F48" s="32"/>
      <c r="G48" s="140"/>
      <c r="H48" s="33"/>
      <c r="I48" s="43"/>
      <c r="J48" s="30"/>
      <c r="K48" s="30"/>
      <c r="L48" s="28"/>
    </row>
    <row r="49" spans="1:12" ht="31.5" x14ac:dyDescent="0.25">
      <c r="A49" s="16"/>
      <c r="B49" s="44" t="s">
        <v>48</v>
      </c>
      <c r="C49" s="45">
        <v>7670</v>
      </c>
      <c r="D49" s="46" t="s">
        <v>49</v>
      </c>
      <c r="E49" s="37">
        <f>3298500-2866648-24798</f>
        <v>407054</v>
      </c>
      <c r="F49" s="47">
        <v>3210</v>
      </c>
      <c r="G49" s="39" t="s">
        <v>50</v>
      </c>
      <c r="H49" s="40">
        <v>2019</v>
      </c>
      <c r="I49" s="41" t="s">
        <v>51</v>
      </c>
      <c r="J49" s="18" t="s">
        <v>51</v>
      </c>
      <c r="K49" s="18" t="s">
        <v>51</v>
      </c>
      <c r="L49" s="28"/>
    </row>
    <row r="50" spans="1:12" ht="45" x14ac:dyDescent="0.25">
      <c r="A50" s="16"/>
      <c r="B50" s="44" t="s">
        <v>56</v>
      </c>
      <c r="C50" s="45">
        <v>7461</v>
      </c>
      <c r="D50" s="134" t="s">
        <v>57</v>
      </c>
      <c r="E50" s="37">
        <v>800200</v>
      </c>
      <c r="F50" s="47">
        <v>3210</v>
      </c>
      <c r="G50" s="39" t="s">
        <v>58</v>
      </c>
      <c r="H50" s="40">
        <v>2019</v>
      </c>
      <c r="I50" s="41">
        <f>E50</f>
        <v>800200</v>
      </c>
      <c r="J50" s="18">
        <v>100</v>
      </c>
      <c r="K50" s="18">
        <v>0</v>
      </c>
      <c r="L50" s="28"/>
    </row>
    <row r="51" spans="1:12" x14ac:dyDescent="0.25">
      <c r="A51" s="16"/>
      <c r="B51" s="44" t="s">
        <v>56</v>
      </c>
      <c r="C51" s="45"/>
      <c r="D51" s="46"/>
      <c r="E51" s="37">
        <f>360944-23202</f>
        <v>337742</v>
      </c>
      <c r="F51" s="47">
        <v>3210</v>
      </c>
      <c r="G51" s="39" t="s">
        <v>59</v>
      </c>
      <c r="H51" s="40"/>
      <c r="I51" s="41"/>
      <c r="J51" s="18"/>
      <c r="K51" s="18"/>
      <c r="L51" s="28"/>
    </row>
    <row r="52" spans="1:12" x14ac:dyDescent="0.25">
      <c r="A52" s="16"/>
      <c r="B52" s="44" t="s">
        <v>56</v>
      </c>
      <c r="C52" s="45">
        <v>7461</v>
      </c>
      <c r="D52" s="46"/>
      <c r="E52" s="37">
        <f>895164-773973+195484-239218</f>
        <v>77457</v>
      </c>
      <c r="F52" s="47">
        <v>3210</v>
      </c>
      <c r="G52" s="39" t="s">
        <v>217</v>
      </c>
      <c r="H52" s="40"/>
      <c r="I52" s="41"/>
      <c r="J52" s="18"/>
      <c r="K52" s="18"/>
      <c r="L52" s="28"/>
    </row>
    <row r="53" spans="1:12" x14ac:dyDescent="0.25">
      <c r="A53" s="16"/>
      <c r="B53" s="44" t="s">
        <v>56</v>
      </c>
      <c r="C53" s="45"/>
      <c r="D53" s="46"/>
      <c r="E53" s="37">
        <v>25000</v>
      </c>
      <c r="F53" s="47">
        <v>3210</v>
      </c>
      <c r="G53" s="83" t="s">
        <v>60</v>
      </c>
      <c r="H53" s="40"/>
      <c r="I53" s="41"/>
      <c r="J53" s="18"/>
      <c r="K53" s="18"/>
      <c r="L53" s="28"/>
    </row>
    <row r="54" spans="1:12" x14ac:dyDescent="0.25">
      <c r="A54" s="16"/>
      <c r="B54" s="44" t="s">
        <v>56</v>
      </c>
      <c r="C54" s="45"/>
      <c r="D54" s="46"/>
      <c r="E54" s="37">
        <v>51572</v>
      </c>
      <c r="F54" s="47">
        <v>3210</v>
      </c>
      <c r="G54" s="83" t="s">
        <v>226</v>
      </c>
      <c r="H54" s="40"/>
      <c r="I54" s="41"/>
      <c r="J54" s="18"/>
      <c r="K54" s="18"/>
      <c r="L54" s="28"/>
    </row>
    <row r="55" spans="1:12" ht="31.5" x14ac:dyDescent="0.25">
      <c r="A55" s="16"/>
      <c r="B55" s="44" t="s">
        <v>52</v>
      </c>
      <c r="C55" s="45">
        <v>6030</v>
      </c>
      <c r="D55" s="46" t="s">
        <v>53</v>
      </c>
      <c r="E55" s="37">
        <v>609200</v>
      </c>
      <c r="F55" s="47">
        <v>3210</v>
      </c>
      <c r="G55" s="72" t="s">
        <v>61</v>
      </c>
      <c r="H55" s="40"/>
      <c r="I55" s="41"/>
      <c r="J55" s="18"/>
      <c r="K55" s="18"/>
      <c r="L55" s="28"/>
    </row>
    <row r="56" spans="1:12" ht="31.5" x14ac:dyDescent="0.25">
      <c r="A56" s="16"/>
      <c r="B56" s="44" t="s">
        <v>52</v>
      </c>
      <c r="C56" s="45"/>
      <c r="D56" s="46"/>
      <c r="E56" s="37">
        <v>55026</v>
      </c>
      <c r="F56" s="47">
        <v>3210</v>
      </c>
      <c r="G56" s="83" t="s">
        <v>62</v>
      </c>
      <c r="H56" s="40"/>
      <c r="I56" s="41"/>
      <c r="J56" s="18"/>
      <c r="K56" s="18"/>
      <c r="L56" s="28"/>
    </row>
    <row r="57" spans="1:12" x14ac:dyDescent="0.25">
      <c r="A57" s="16"/>
      <c r="B57" s="44" t="s">
        <v>52</v>
      </c>
      <c r="C57" s="45"/>
      <c r="D57" s="46"/>
      <c r="E57" s="37">
        <f>922031-51572</f>
        <v>870459</v>
      </c>
      <c r="F57" s="47">
        <v>3210</v>
      </c>
      <c r="G57" s="83" t="s">
        <v>63</v>
      </c>
      <c r="H57" s="40"/>
      <c r="I57" s="41"/>
      <c r="J57" s="18"/>
      <c r="K57" s="18"/>
      <c r="L57" s="28"/>
    </row>
    <row r="58" spans="1:12" x14ac:dyDescent="0.25">
      <c r="A58" s="16"/>
      <c r="B58" s="44" t="s">
        <v>52</v>
      </c>
      <c r="C58" s="45"/>
      <c r="D58" s="46"/>
      <c r="E58" s="37">
        <v>48000</v>
      </c>
      <c r="F58" s="47">
        <v>3210</v>
      </c>
      <c r="G58" s="83" t="s">
        <v>225</v>
      </c>
      <c r="H58" s="40"/>
      <c r="I58" s="41"/>
      <c r="J58" s="18"/>
      <c r="K58" s="18"/>
      <c r="L58" s="28"/>
    </row>
    <row r="59" spans="1:12" x14ac:dyDescent="0.25">
      <c r="A59" s="16"/>
      <c r="B59" s="44" t="s">
        <v>52</v>
      </c>
      <c r="C59" s="45"/>
      <c r="D59" s="46"/>
      <c r="E59" s="37">
        <v>136070</v>
      </c>
      <c r="F59" s="47">
        <v>3210</v>
      </c>
      <c r="G59" s="143" t="s">
        <v>257</v>
      </c>
      <c r="H59" s="40"/>
      <c r="I59" s="41"/>
      <c r="J59" s="18"/>
      <c r="K59" s="18"/>
      <c r="L59" s="28"/>
    </row>
    <row r="60" spans="1:12" x14ac:dyDescent="0.25">
      <c r="A60" s="16"/>
      <c r="B60" s="50" t="s">
        <v>64</v>
      </c>
      <c r="C60" s="51"/>
      <c r="D60" s="127" t="s">
        <v>65</v>
      </c>
      <c r="E60" s="31">
        <f>SUM(E61:E66)</f>
        <v>3081269</v>
      </c>
      <c r="F60" s="32"/>
      <c r="G60" s="52"/>
      <c r="H60" s="33"/>
      <c r="I60" s="43"/>
      <c r="J60" s="30"/>
      <c r="K60" s="30"/>
      <c r="L60" s="28"/>
    </row>
    <row r="61" spans="1:12" x14ac:dyDescent="0.25">
      <c r="A61" s="16"/>
      <c r="B61" s="34" t="s">
        <v>66</v>
      </c>
      <c r="C61" s="35">
        <v>1010</v>
      </c>
      <c r="D61" s="46" t="s">
        <v>67</v>
      </c>
      <c r="E61" s="37">
        <f>1992900-994164</f>
        <v>998736</v>
      </c>
      <c r="F61" s="38">
        <v>3132</v>
      </c>
      <c r="G61" s="39" t="s">
        <v>68</v>
      </c>
      <c r="H61" s="40">
        <v>2019</v>
      </c>
      <c r="I61" s="41">
        <f>E61</f>
        <v>998736</v>
      </c>
      <c r="J61" s="18">
        <v>100</v>
      </c>
      <c r="K61" s="18">
        <v>0</v>
      </c>
      <c r="L61" s="28"/>
    </row>
    <row r="62" spans="1:12" x14ac:dyDescent="0.25">
      <c r="A62" s="16"/>
      <c r="B62" s="34" t="s">
        <v>66</v>
      </c>
      <c r="C62" s="35">
        <v>1010</v>
      </c>
      <c r="D62" s="46"/>
      <c r="E62" s="37">
        <v>289222</v>
      </c>
      <c r="F62" s="38">
        <v>3132</v>
      </c>
      <c r="G62" s="39" t="s">
        <v>213</v>
      </c>
      <c r="H62" s="40">
        <v>2019</v>
      </c>
      <c r="I62" s="41">
        <f>E62</f>
        <v>289222</v>
      </c>
      <c r="J62" s="18">
        <v>100</v>
      </c>
      <c r="K62" s="18">
        <v>0</v>
      </c>
      <c r="L62" s="28"/>
    </row>
    <row r="63" spans="1:12" ht="51" x14ac:dyDescent="0.25">
      <c r="A63" s="16"/>
      <c r="B63" s="53" t="s">
        <v>69</v>
      </c>
      <c r="C63" s="54">
        <v>1020</v>
      </c>
      <c r="D63" s="133" t="s">
        <v>70</v>
      </c>
      <c r="E63" s="37">
        <v>45037</v>
      </c>
      <c r="F63" s="38">
        <v>3110</v>
      </c>
      <c r="G63" s="83" t="s">
        <v>71</v>
      </c>
      <c r="H63" s="40"/>
      <c r="I63" s="41"/>
      <c r="J63" s="18"/>
      <c r="K63" s="18"/>
      <c r="L63" s="28"/>
    </row>
    <row r="64" spans="1:12" ht="31.5" x14ac:dyDescent="0.25">
      <c r="A64" s="16"/>
      <c r="B64" s="53" t="s">
        <v>69</v>
      </c>
      <c r="C64" s="54"/>
      <c r="D64" s="55"/>
      <c r="E64" s="37">
        <v>792196</v>
      </c>
      <c r="F64" s="38">
        <v>3142</v>
      </c>
      <c r="G64" s="83" t="s">
        <v>72</v>
      </c>
      <c r="H64" s="40"/>
      <c r="I64" s="41"/>
      <c r="J64" s="18"/>
      <c r="K64" s="18"/>
      <c r="L64" s="28"/>
    </row>
    <row r="65" spans="1:12" x14ac:dyDescent="0.25">
      <c r="A65" s="16"/>
      <c r="B65" s="53" t="s">
        <v>69</v>
      </c>
      <c r="C65" s="54"/>
      <c r="D65" s="55"/>
      <c r="E65" s="37">
        <v>789863</v>
      </c>
      <c r="F65" s="38">
        <v>3132</v>
      </c>
      <c r="G65" s="83" t="s">
        <v>216</v>
      </c>
      <c r="H65" s="95"/>
      <c r="I65" s="96"/>
      <c r="J65" s="95"/>
      <c r="K65" s="95"/>
      <c r="L65" s="28"/>
    </row>
    <row r="66" spans="1:12" s="94" customFormat="1" ht="63" x14ac:dyDescent="0.25">
      <c r="A66" s="102"/>
      <c r="B66" s="34" t="s">
        <v>69</v>
      </c>
      <c r="C66" s="35"/>
      <c r="D66" s="36"/>
      <c r="E66" s="101">
        <v>166215</v>
      </c>
      <c r="F66" s="110">
        <v>3110</v>
      </c>
      <c r="G66" s="72" t="s">
        <v>215</v>
      </c>
    </row>
    <row r="67" spans="1:12" ht="31.5" x14ac:dyDescent="0.25">
      <c r="A67" s="16"/>
      <c r="B67" s="57"/>
      <c r="C67" s="73"/>
      <c r="D67" s="123" t="s">
        <v>132</v>
      </c>
      <c r="E67" s="31">
        <v>27030</v>
      </c>
      <c r="F67" s="32"/>
      <c r="G67" s="144"/>
      <c r="H67" s="33"/>
      <c r="I67" s="43"/>
      <c r="J67" s="30"/>
      <c r="K67" s="30"/>
      <c r="L67" s="28"/>
    </row>
    <row r="68" spans="1:12" x14ac:dyDescent="0.25">
      <c r="A68" s="16"/>
      <c r="B68" s="34" t="s">
        <v>254</v>
      </c>
      <c r="C68" s="71"/>
      <c r="D68" s="46" t="s">
        <v>255</v>
      </c>
      <c r="E68" s="37">
        <v>27030</v>
      </c>
      <c r="F68" s="20">
        <v>3110</v>
      </c>
      <c r="G68" s="72" t="s">
        <v>91</v>
      </c>
      <c r="H68" s="40"/>
      <c r="I68" s="41"/>
      <c r="J68" s="18"/>
      <c r="K68" s="18"/>
      <c r="L68" s="28"/>
    </row>
    <row r="69" spans="1:12" ht="47.25" x14ac:dyDescent="0.25">
      <c r="A69" s="16"/>
      <c r="B69" s="57"/>
      <c r="C69" s="58"/>
      <c r="D69" s="123" t="s">
        <v>212</v>
      </c>
      <c r="E69" s="59">
        <f>E70</f>
        <v>814466.85</v>
      </c>
      <c r="F69" s="60"/>
      <c r="G69" s="78"/>
      <c r="H69" s="23"/>
      <c r="I69" s="61"/>
      <c r="J69" s="17"/>
      <c r="K69" s="17"/>
      <c r="L69" s="28"/>
    </row>
    <row r="70" spans="1:12" ht="31.5" x14ac:dyDescent="0.25">
      <c r="A70" s="16"/>
      <c r="B70" s="34" t="s">
        <v>73</v>
      </c>
      <c r="C70" s="35">
        <v>7323</v>
      </c>
      <c r="D70" s="49" t="s">
        <v>74</v>
      </c>
      <c r="E70" s="37">
        <f>814466-573583.15+573584</f>
        <v>814466.85</v>
      </c>
      <c r="F70" s="38">
        <v>3142</v>
      </c>
      <c r="G70" s="72" t="s">
        <v>75</v>
      </c>
      <c r="H70" s="40"/>
      <c r="I70" s="41"/>
      <c r="J70" s="18"/>
      <c r="K70" s="18"/>
      <c r="L70" s="28"/>
    </row>
    <row r="71" spans="1:12" x14ac:dyDescent="0.25">
      <c r="A71" s="16"/>
      <c r="B71" s="57"/>
      <c r="C71" s="58"/>
      <c r="D71" s="126" t="s">
        <v>76</v>
      </c>
      <c r="E71" s="59">
        <f>SUM(E72:E75)</f>
        <v>3230515</v>
      </c>
      <c r="F71" s="60"/>
      <c r="G71" s="144"/>
      <c r="H71" s="23"/>
      <c r="I71" s="61"/>
      <c r="J71" s="17"/>
      <c r="K71" s="17"/>
      <c r="L71" s="28"/>
    </row>
    <row r="72" spans="1:12" x14ac:dyDescent="0.25">
      <c r="A72" s="16"/>
      <c r="B72" s="44" t="s">
        <v>52</v>
      </c>
      <c r="C72" s="45">
        <v>6030</v>
      </c>
      <c r="D72" s="46" t="s">
        <v>53</v>
      </c>
      <c r="E72" s="37">
        <v>1499984</v>
      </c>
      <c r="F72" s="38">
        <v>3210</v>
      </c>
      <c r="G72" s="145" t="s">
        <v>81</v>
      </c>
      <c r="H72" s="40"/>
      <c r="I72" s="41"/>
      <c r="J72" s="18"/>
      <c r="K72" s="18"/>
      <c r="L72" s="28"/>
    </row>
    <row r="73" spans="1:12" ht="47.25" x14ac:dyDescent="0.25">
      <c r="A73" s="16"/>
      <c r="B73" s="44" t="s">
        <v>56</v>
      </c>
      <c r="C73" s="45">
        <v>7461</v>
      </c>
      <c r="D73" s="46" t="s">
        <v>57</v>
      </c>
      <c r="E73" s="37">
        <v>1127549</v>
      </c>
      <c r="F73" s="38">
        <v>3210</v>
      </c>
      <c r="G73" s="145" t="s">
        <v>82</v>
      </c>
      <c r="H73" s="40"/>
      <c r="I73" s="41"/>
      <c r="J73" s="18"/>
      <c r="K73" s="18"/>
      <c r="L73" s="28"/>
    </row>
    <row r="74" spans="1:12" ht="31.5" x14ac:dyDescent="0.25">
      <c r="A74" s="16"/>
      <c r="B74" s="34" t="s">
        <v>77</v>
      </c>
      <c r="C74" s="35">
        <v>7330</v>
      </c>
      <c r="D74" s="62" t="s">
        <v>78</v>
      </c>
      <c r="E74" s="37">
        <v>577937</v>
      </c>
      <c r="F74" s="38">
        <v>3210</v>
      </c>
      <c r="G74" s="142" t="s">
        <v>79</v>
      </c>
      <c r="H74" s="40"/>
      <c r="I74" s="41"/>
      <c r="J74" s="18"/>
      <c r="K74" s="18"/>
      <c r="L74" s="28"/>
    </row>
    <row r="75" spans="1:12" ht="31.5" x14ac:dyDescent="0.25">
      <c r="A75" s="16"/>
      <c r="B75" s="34" t="s">
        <v>77</v>
      </c>
      <c r="C75" s="35">
        <v>7330</v>
      </c>
      <c r="D75" s="49"/>
      <c r="E75" s="37">
        <v>25045</v>
      </c>
      <c r="F75" s="38">
        <v>3210</v>
      </c>
      <c r="G75" s="142" t="s">
        <v>80</v>
      </c>
      <c r="H75" s="40"/>
      <c r="I75" s="41"/>
      <c r="J75" s="18"/>
      <c r="K75" s="18"/>
      <c r="L75" s="28"/>
    </row>
    <row r="76" spans="1:12" x14ac:dyDescent="0.25">
      <c r="A76" s="16"/>
      <c r="B76" s="24"/>
      <c r="C76" s="24"/>
      <c r="D76" s="24"/>
      <c r="E76" s="25">
        <f>E77+E90+E93+E128+E136+E144+E193+E202+E205+E207</f>
        <v>76901130</v>
      </c>
      <c r="F76" s="26"/>
      <c r="G76" s="146" t="s">
        <v>83</v>
      </c>
      <c r="H76" s="63"/>
      <c r="I76" s="64"/>
      <c r="J76" s="65"/>
      <c r="K76" s="65"/>
      <c r="L76" s="66"/>
    </row>
    <row r="77" spans="1:12" x14ac:dyDescent="0.25">
      <c r="A77" s="16"/>
      <c r="B77" s="67" t="s">
        <v>34</v>
      </c>
      <c r="C77" s="51"/>
      <c r="D77" s="124" t="s">
        <v>84</v>
      </c>
      <c r="E77" s="31">
        <f>SUM(E78:E89)</f>
        <v>14679885</v>
      </c>
      <c r="F77" s="32"/>
      <c r="G77" s="52"/>
      <c r="H77" s="33"/>
      <c r="I77" s="43"/>
      <c r="J77" s="30"/>
      <c r="K77" s="30"/>
      <c r="L77" s="68"/>
    </row>
    <row r="78" spans="1:12" ht="31.5" x14ac:dyDescent="0.25">
      <c r="A78" s="16"/>
      <c r="B78" s="53" t="s">
        <v>39</v>
      </c>
      <c r="C78" s="54">
        <v>9750</v>
      </c>
      <c r="D78" s="55" t="s">
        <v>85</v>
      </c>
      <c r="E78" s="69">
        <f>8964200-2224898</f>
        <v>6739302</v>
      </c>
      <c r="F78" s="70">
        <v>3220</v>
      </c>
      <c r="G78" s="83" t="s">
        <v>86</v>
      </c>
      <c r="H78" s="23">
        <v>2019</v>
      </c>
      <c r="I78" s="61">
        <f>E78</f>
        <v>6739302</v>
      </c>
      <c r="J78" s="17">
        <v>100</v>
      </c>
      <c r="K78" s="17">
        <v>0</v>
      </c>
      <c r="L78" s="66"/>
    </row>
    <row r="79" spans="1:12" ht="16.5" x14ac:dyDescent="0.25">
      <c r="A79" s="16"/>
      <c r="B79" s="53" t="s">
        <v>39</v>
      </c>
      <c r="C79" s="54">
        <v>9750</v>
      </c>
      <c r="D79" s="55"/>
      <c r="E79" s="69">
        <f>1003208+896792</f>
        <v>1900000</v>
      </c>
      <c r="F79" s="70">
        <v>3220</v>
      </c>
      <c r="G79" s="147" t="s">
        <v>87</v>
      </c>
      <c r="H79" s="23"/>
      <c r="I79" s="61"/>
      <c r="J79" s="17"/>
      <c r="K79" s="17"/>
      <c r="L79" s="66"/>
    </row>
    <row r="80" spans="1:12" ht="94.5" x14ac:dyDescent="0.25">
      <c r="A80" s="16"/>
      <c r="B80" s="44" t="s">
        <v>88</v>
      </c>
      <c r="C80" s="71" t="s">
        <v>89</v>
      </c>
      <c r="D80" s="72" t="s">
        <v>90</v>
      </c>
      <c r="E80" s="69">
        <f>1000000-199000+3300000-28500-164880</f>
        <v>3907620</v>
      </c>
      <c r="F80" s="20">
        <v>3110</v>
      </c>
      <c r="G80" s="72" t="s">
        <v>91</v>
      </c>
      <c r="H80" s="40">
        <v>2019</v>
      </c>
      <c r="I80" s="41" t="s">
        <v>51</v>
      </c>
      <c r="J80" s="18" t="s">
        <v>51</v>
      </c>
      <c r="K80" s="18" t="s">
        <v>51</v>
      </c>
      <c r="L80" s="28"/>
    </row>
    <row r="81" spans="1:12" x14ac:dyDescent="0.25">
      <c r="A81" s="16"/>
      <c r="B81" s="44" t="s">
        <v>88</v>
      </c>
      <c r="C81" s="71" t="s">
        <v>89</v>
      </c>
      <c r="D81" s="72"/>
      <c r="E81" s="69">
        <v>296985</v>
      </c>
      <c r="F81" s="70">
        <v>3132</v>
      </c>
      <c r="G81" s="83" t="s">
        <v>92</v>
      </c>
      <c r="H81" s="23"/>
      <c r="I81" s="61"/>
      <c r="J81" s="17"/>
      <c r="K81" s="17"/>
      <c r="L81" s="28"/>
    </row>
    <row r="82" spans="1:12" x14ac:dyDescent="0.25">
      <c r="A82" s="16"/>
      <c r="B82" s="44" t="s">
        <v>88</v>
      </c>
      <c r="C82" s="71" t="s">
        <v>89</v>
      </c>
      <c r="D82" s="72"/>
      <c r="E82" s="69">
        <v>489498</v>
      </c>
      <c r="F82" s="70">
        <v>3132</v>
      </c>
      <c r="G82" s="143" t="s">
        <v>258</v>
      </c>
      <c r="H82" s="23"/>
      <c r="I82" s="61"/>
      <c r="J82" s="17"/>
      <c r="K82" s="17"/>
      <c r="L82" s="28"/>
    </row>
    <row r="83" spans="1:12" ht="31.5" x14ac:dyDescent="0.25">
      <c r="A83" s="16"/>
      <c r="B83" s="34" t="s">
        <v>93</v>
      </c>
      <c r="C83" s="71" t="s">
        <v>94</v>
      </c>
      <c r="D83" s="72" t="s">
        <v>95</v>
      </c>
      <c r="E83" s="69">
        <f>60000+115000</f>
        <v>175000</v>
      </c>
      <c r="F83" s="20">
        <v>3210</v>
      </c>
      <c r="G83" s="72" t="s">
        <v>96</v>
      </c>
      <c r="H83" s="23">
        <v>2019</v>
      </c>
      <c r="I83" s="61" t="s">
        <v>51</v>
      </c>
      <c r="J83" s="17" t="s">
        <v>51</v>
      </c>
      <c r="K83" s="17" t="s">
        <v>51</v>
      </c>
      <c r="L83" s="28"/>
    </row>
    <row r="84" spans="1:12" ht="31.5" x14ac:dyDescent="0.25">
      <c r="A84" s="16"/>
      <c r="B84" s="34" t="s">
        <v>97</v>
      </c>
      <c r="C84" s="71">
        <v>6040</v>
      </c>
      <c r="D84" s="72" t="s">
        <v>98</v>
      </c>
      <c r="E84" s="69">
        <v>55000</v>
      </c>
      <c r="F84" s="20">
        <v>3142</v>
      </c>
      <c r="G84" s="72" t="s">
        <v>99</v>
      </c>
      <c r="H84" s="23">
        <v>2019</v>
      </c>
      <c r="I84" s="41">
        <f t="shared" ref="I84:I89" si="0">E84</f>
        <v>55000</v>
      </c>
      <c r="J84" s="18" t="s">
        <v>51</v>
      </c>
      <c r="K84" s="18" t="s">
        <v>51</v>
      </c>
      <c r="L84" s="28"/>
    </row>
    <row r="85" spans="1:12" ht="31.5" x14ac:dyDescent="0.25">
      <c r="A85" s="16"/>
      <c r="B85" s="34" t="s">
        <v>97</v>
      </c>
      <c r="C85" s="71">
        <v>6040</v>
      </c>
      <c r="D85" s="72"/>
      <c r="E85" s="69">
        <v>55000</v>
      </c>
      <c r="F85" s="20">
        <v>3142</v>
      </c>
      <c r="G85" s="72" t="s">
        <v>100</v>
      </c>
      <c r="H85" s="23">
        <v>2019</v>
      </c>
      <c r="I85" s="41">
        <f t="shared" si="0"/>
        <v>55000</v>
      </c>
      <c r="J85" s="18" t="s">
        <v>51</v>
      </c>
      <c r="K85" s="18" t="s">
        <v>51</v>
      </c>
      <c r="L85" s="28"/>
    </row>
    <row r="86" spans="1:12" ht="31.5" x14ac:dyDescent="0.25">
      <c r="A86" s="16"/>
      <c r="B86" s="34" t="s">
        <v>97</v>
      </c>
      <c r="C86" s="71">
        <v>6040</v>
      </c>
      <c r="D86" s="72"/>
      <c r="E86" s="69">
        <v>55000</v>
      </c>
      <c r="F86" s="20">
        <v>3142</v>
      </c>
      <c r="G86" s="72" t="s">
        <v>101</v>
      </c>
      <c r="H86" s="23">
        <v>2019</v>
      </c>
      <c r="I86" s="41">
        <f t="shared" si="0"/>
        <v>55000</v>
      </c>
      <c r="J86" s="18" t="s">
        <v>51</v>
      </c>
      <c r="K86" s="18" t="s">
        <v>51</v>
      </c>
      <c r="L86" s="28"/>
    </row>
    <row r="87" spans="1:12" ht="31.5" x14ac:dyDescent="0.25">
      <c r="A87" s="16"/>
      <c r="B87" s="34" t="s">
        <v>97</v>
      </c>
      <c r="C87" s="71">
        <v>6040</v>
      </c>
      <c r="D87" s="72"/>
      <c r="E87" s="69">
        <v>3240</v>
      </c>
      <c r="F87" s="20">
        <v>3142</v>
      </c>
      <c r="G87" s="72" t="s">
        <v>102</v>
      </c>
      <c r="H87" s="23">
        <v>2019</v>
      </c>
      <c r="I87" s="41">
        <f t="shared" si="0"/>
        <v>3240</v>
      </c>
      <c r="J87" s="18" t="s">
        <v>51</v>
      </c>
      <c r="K87" s="18" t="s">
        <v>51</v>
      </c>
      <c r="L87" s="28"/>
    </row>
    <row r="88" spans="1:12" ht="31.5" x14ac:dyDescent="0.25">
      <c r="A88" s="16"/>
      <c r="B88" s="34" t="s">
        <v>97</v>
      </c>
      <c r="C88" s="71">
        <v>6040</v>
      </c>
      <c r="D88" s="72"/>
      <c r="E88" s="69">
        <v>3240</v>
      </c>
      <c r="F88" s="20">
        <v>3142</v>
      </c>
      <c r="G88" s="72" t="s">
        <v>103</v>
      </c>
      <c r="H88" s="23">
        <v>2019</v>
      </c>
      <c r="I88" s="41">
        <f t="shared" si="0"/>
        <v>3240</v>
      </c>
      <c r="J88" s="18" t="s">
        <v>51</v>
      </c>
      <c r="K88" s="18" t="s">
        <v>51</v>
      </c>
      <c r="L88" s="28"/>
    </row>
    <row r="89" spans="1:12" ht="63" x14ac:dyDescent="0.25">
      <c r="A89" s="16"/>
      <c r="B89" s="34" t="s">
        <v>245</v>
      </c>
      <c r="C89" s="71"/>
      <c r="D89" s="48" t="s">
        <v>246</v>
      </c>
      <c r="E89" s="69">
        <v>1000000</v>
      </c>
      <c r="F89" s="20">
        <v>3110</v>
      </c>
      <c r="G89" s="141" t="s">
        <v>247</v>
      </c>
      <c r="H89" s="23"/>
      <c r="I89" s="41">
        <f t="shared" si="0"/>
        <v>1000000</v>
      </c>
      <c r="J89" s="18"/>
      <c r="K89" s="18"/>
      <c r="L89" s="28"/>
    </row>
    <row r="90" spans="1:12" ht="31.5" x14ac:dyDescent="0.25">
      <c r="A90" s="16"/>
      <c r="B90" s="57" t="s">
        <v>104</v>
      </c>
      <c r="C90" s="73" t="s">
        <v>105</v>
      </c>
      <c r="D90" s="125" t="s">
        <v>106</v>
      </c>
      <c r="E90" s="59">
        <f>SUM(E91:E92)</f>
        <v>362432</v>
      </c>
      <c r="F90" s="32"/>
      <c r="G90" s="144"/>
      <c r="H90" s="23"/>
      <c r="I90" s="41"/>
      <c r="J90" s="18"/>
      <c r="K90" s="18"/>
      <c r="L90" s="28"/>
    </row>
    <row r="91" spans="1:12" ht="47.25" x14ac:dyDescent="0.25">
      <c r="A91" s="16"/>
      <c r="B91" s="34" t="s">
        <v>104</v>
      </c>
      <c r="C91" s="71" t="s">
        <v>105</v>
      </c>
      <c r="D91" s="72" t="s">
        <v>107</v>
      </c>
      <c r="E91" s="69">
        <v>28500</v>
      </c>
      <c r="F91" s="20">
        <v>3110</v>
      </c>
      <c r="G91" s="72" t="s">
        <v>91</v>
      </c>
      <c r="H91" s="23"/>
      <c r="I91" s="41"/>
      <c r="J91" s="18"/>
      <c r="K91" s="18"/>
      <c r="L91" s="28"/>
    </row>
    <row r="92" spans="1:12" ht="31.5" x14ac:dyDescent="0.25">
      <c r="A92" s="16"/>
      <c r="B92" s="34" t="s">
        <v>108</v>
      </c>
      <c r="C92" s="71">
        <v>5041</v>
      </c>
      <c r="D92" s="48" t="s">
        <v>109</v>
      </c>
      <c r="E92" s="37">
        <f>52610+281322</f>
        <v>333932</v>
      </c>
      <c r="F92" s="20">
        <v>3110</v>
      </c>
      <c r="G92" s="72" t="s">
        <v>91</v>
      </c>
      <c r="H92" s="23"/>
      <c r="I92" s="61"/>
      <c r="J92" s="17"/>
      <c r="K92" s="17"/>
      <c r="L92" s="28"/>
    </row>
    <row r="93" spans="1:12" x14ac:dyDescent="0.25">
      <c r="A93" s="16"/>
      <c r="B93" s="50" t="s">
        <v>64</v>
      </c>
      <c r="C93" s="51"/>
      <c r="D93" s="124" t="s">
        <v>65</v>
      </c>
      <c r="E93" s="31">
        <f>SUM(E94:E127)</f>
        <v>26690069</v>
      </c>
      <c r="F93" s="32"/>
      <c r="G93" s="52"/>
      <c r="H93" s="33"/>
      <c r="I93" s="43"/>
      <c r="J93" s="30"/>
      <c r="K93" s="30"/>
      <c r="L93" s="28"/>
    </row>
    <row r="94" spans="1:12" x14ac:dyDescent="0.25">
      <c r="A94" s="16"/>
      <c r="B94" s="53" t="s">
        <v>66</v>
      </c>
      <c r="C94" s="54">
        <v>1010</v>
      </c>
      <c r="D94" s="55" t="s">
        <v>67</v>
      </c>
      <c r="E94" s="69">
        <f>190000+142215+40360</f>
        <v>372575</v>
      </c>
      <c r="F94" s="38">
        <v>3110</v>
      </c>
      <c r="G94" s="72" t="s">
        <v>91</v>
      </c>
      <c r="H94" s="40">
        <v>2019</v>
      </c>
      <c r="I94" s="41">
        <f>E94</f>
        <v>372575</v>
      </c>
      <c r="J94" s="18" t="s">
        <v>51</v>
      </c>
      <c r="K94" s="18" t="s">
        <v>51</v>
      </c>
      <c r="L94" s="28"/>
    </row>
    <row r="95" spans="1:12" ht="31.5" x14ac:dyDescent="0.25">
      <c r="A95" s="16"/>
      <c r="B95" s="53" t="s">
        <v>66</v>
      </c>
      <c r="C95" s="54">
        <v>1010</v>
      </c>
      <c r="D95" s="55"/>
      <c r="E95" s="69">
        <v>358184</v>
      </c>
      <c r="F95" s="38">
        <v>3132</v>
      </c>
      <c r="G95" s="83" t="s">
        <v>110</v>
      </c>
      <c r="H95" s="40"/>
      <c r="I95" s="41">
        <f>E95</f>
        <v>358184</v>
      </c>
      <c r="J95" s="18"/>
      <c r="K95" s="18"/>
      <c r="L95" s="28"/>
    </row>
    <row r="96" spans="1:12" ht="31.5" x14ac:dyDescent="0.25">
      <c r="A96" s="16"/>
      <c r="B96" s="53" t="s">
        <v>66</v>
      </c>
      <c r="C96" s="54">
        <v>1010</v>
      </c>
      <c r="D96" s="74"/>
      <c r="E96" s="69">
        <v>55704</v>
      </c>
      <c r="F96" s="70">
        <v>3110</v>
      </c>
      <c r="G96" s="141" t="s">
        <v>111</v>
      </c>
      <c r="H96" s="23"/>
      <c r="I96" s="61"/>
      <c r="J96" s="17"/>
      <c r="K96" s="17"/>
      <c r="L96" s="28"/>
    </row>
    <row r="97" spans="1:12" ht="78.75" x14ac:dyDescent="0.25">
      <c r="A97" s="16"/>
      <c r="B97" s="53" t="s">
        <v>69</v>
      </c>
      <c r="C97" s="54">
        <v>1020</v>
      </c>
      <c r="D97" s="55" t="s">
        <v>70</v>
      </c>
      <c r="E97" s="101">
        <v>3960977</v>
      </c>
      <c r="F97" s="131">
        <v>3142</v>
      </c>
      <c r="G97" s="83" t="s">
        <v>211</v>
      </c>
      <c r="H97" s="23">
        <v>2019</v>
      </c>
      <c r="I97" s="61">
        <f>E98</f>
        <v>749900</v>
      </c>
      <c r="J97" s="17">
        <v>100</v>
      </c>
      <c r="K97" s="17">
        <v>0</v>
      </c>
      <c r="L97" s="28"/>
    </row>
    <row r="98" spans="1:12" ht="31.5" x14ac:dyDescent="0.25">
      <c r="A98" s="16"/>
      <c r="B98" s="53" t="s">
        <v>69</v>
      </c>
      <c r="C98" s="54"/>
      <c r="D98" s="55"/>
      <c r="E98" s="69">
        <v>749900</v>
      </c>
      <c r="F98" s="70">
        <v>3122</v>
      </c>
      <c r="G98" s="83" t="s">
        <v>112</v>
      </c>
      <c r="H98" s="23"/>
      <c r="I98" s="61"/>
      <c r="J98" s="17"/>
      <c r="K98" s="17"/>
      <c r="L98" s="28"/>
    </row>
    <row r="99" spans="1:12" x14ac:dyDescent="0.25">
      <c r="A99" s="16"/>
      <c r="B99" s="53" t="s">
        <v>69</v>
      </c>
      <c r="C99" s="54">
        <v>1020</v>
      </c>
      <c r="D99" s="75"/>
      <c r="E99" s="37">
        <f>199000+226100+391068</f>
        <v>816168</v>
      </c>
      <c r="F99" s="38">
        <v>3110</v>
      </c>
      <c r="G99" s="72" t="s">
        <v>91</v>
      </c>
      <c r="H99" s="40">
        <v>2019</v>
      </c>
      <c r="I99" s="41" t="s">
        <v>51</v>
      </c>
      <c r="J99" s="18" t="s">
        <v>51</v>
      </c>
      <c r="K99" s="18" t="s">
        <v>51</v>
      </c>
      <c r="L99" s="28"/>
    </row>
    <row r="100" spans="1:12" ht="31.5" x14ac:dyDescent="0.25">
      <c r="A100" s="16"/>
      <c r="B100" s="53" t="s">
        <v>69</v>
      </c>
      <c r="C100" s="54">
        <v>1020</v>
      </c>
      <c r="D100" s="75"/>
      <c r="E100" s="69">
        <v>130000</v>
      </c>
      <c r="F100" s="38">
        <v>3110</v>
      </c>
      <c r="G100" s="72" t="s">
        <v>208</v>
      </c>
      <c r="H100" s="40">
        <v>2019</v>
      </c>
      <c r="I100" s="41" t="s">
        <v>51</v>
      </c>
      <c r="J100" s="18" t="s">
        <v>51</v>
      </c>
      <c r="K100" s="18" t="s">
        <v>51</v>
      </c>
      <c r="L100" s="28"/>
    </row>
    <row r="101" spans="1:12" x14ac:dyDescent="0.25">
      <c r="A101" s="16"/>
      <c r="B101" s="53" t="s">
        <v>69</v>
      </c>
      <c r="C101" s="54">
        <v>1020</v>
      </c>
      <c r="D101" s="56"/>
      <c r="E101" s="69">
        <f>2994900-1495246</f>
        <v>1499654</v>
      </c>
      <c r="F101" s="76">
        <v>3142</v>
      </c>
      <c r="G101" s="83" t="s">
        <v>113</v>
      </c>
      <c r="H101" s="23">
        <v>2019</v>
      </c>
      <c r="I101" s="61">
        <f>E101</f>
        <v>1499654</v>
      </c>
      <c r="J101" s="17">
        <v>100</v>
      </c>
      <c r="K101" s="17">
        <v>0</v>
      </c>
      <c r="L101" s="28"/>
    </row>
    <row r="102" spans="1:12" ht="31.5" x14ac:dyDescent="0.25">
      <c r="A102" s="16"/>
      <c r="B102" s="53" t="s">
        <v>69</v>
      </c>
      <c r="C102" s="54">
        <v>1020</v>
      </c>
      <c r="D102" s="56"/>
      <c r="E102" s="69">
        <v>521352</v>
      </c>
      <c r="F102" s="76">
        <v>3132</v>
      </c>
      <c r="G102" s="148" t="s">
        <v>114</v>
      </c>
      <c r="H102" s="23"/>
      <c r="I102" s="61"/>
      <c r="J102" s="17"/>
      <c r="K102" s="17"/>
      <c r="L102" s="28"/>
    </row>
    <row r="103" spans="1:12" ht="31.5" x14ac:dyDescent="0.25">
      <c r="A103" s="16"/>
      <c r="B103" s="53" t="s">
        <v>69</v>
      </c>
      <c r="C103" s="54">
        <v>1020</v>
      </c>
      <c r="D103" s="56"/>
      <c r="E103" s="69">
        <v>81879</v>
      </c>
      <c r="F103" s="76">
        <v>3122</v>
      </c>
      <c r="G103" s="141" t="s">
        <v>115</v>
      </c>
      <c r="H103" s="23"/>
      <c r="I103" s="61"/>
      <c r="J103" s="17"/>
      <c r="K103" s="17"/>
      <c r="L103" s="28"/>
    </row>
    <row r="104" spans="1:12" x14ac:dyDescent="0.25">
      <c r="A104" s="16"/>
      <c r="B104" s="53" t="s">
        <v>69</v>
      </c>
      <c r="C104" s="54">
        <v>1020</v>
      </c>
      <c r="D104" s="56"/>
      <c r="E104" s="69">
        <v>125662</v>
      </c>
      <c r="F104" s="76">
        <v>3122</v>
      </c>
      <c r="G104" s="148" t="s">
        <v>116</v>
      </c>
      <c r="H104" s="23"/>
      <c r="I104" s="61"/>
      <c r="J104" s="17"/>
      <c r="K104" s="17"/>
      <c r="L104" s="28"/>
    </row>
    <row r="105" spans="1:12" x14ac:dyDescent="0.25">
      <c r="A105" s="16"/>
      <c r="B105" s="53" t="s">
        <v>69</v>
      </c>
      <c r="C105" s="54">
        <v>1020</v>
      </c>
      <c r="D105" s="56"/>
      <c r="E105" s="69">
        <v>299000</v>
      </c>
      <c r="F105" s="76">
        <v>3132</v>
      </c>
      <c r="G105" s="141" t="s">
        <v>117</v>
      </c>
      <c r="H105" s="23"/>
      <c r="I105" s="61"/>
      <c r="J105" s="17"/>
      <c r="K105" s="17"/>
      <c r="L105" s="28"/>
    </row>
    <row r="106" spans="1:12" x14ac:dyDescent="0.25">
      <c r="A106" s="16"/>
      <c r="B106" s="53" t="s">
        <v>69</v>
      </c>
      <c r="C106" s="54">
        <v>1020</v>
      </c>
      <c r="D106" s="56"/>
      <c r="E106" s="69">
        <v>192780</v>
      </c>
      <c r="F106" s="76">
        <v>3132</v>
      </c>
      <c r="G106" s="141" t="s">
        <v>118</v>
      </c>
      <c r="H106" s="23"/>
      <c r="I106" s="61"/>
      <c r="J106" s="17"/>
      <c r="K106" s="17"/>
      <c r="L106" s="28"/>
    </row>
    <row r="107" spans="1:12" ht="31.5" x14ac:dyDescent="0.25">
      <c r="A107" s="16"/>
      <c r="B107" s="53" t="s">
        <v>69</v>
      </c>
      <c r="C107" s="54">
        <v>1020</v>
      </c>
      <c r="D107" s="56"/>
      <c r="E107" s="69">
        <v>76187</v>
      </c>
      <c r="F107" s="76">
        <v>3142</v>
      </c>
      <c r="G107" s="141" t="s">
        <v>119</v>
      </c>
      <c r="H107" s="23"/>
      <c r="I107" s="61"/>
      <c r="J107" s="17"/>
      <c r="K107" s="17"/>
      <c r="L107" s="28"/>
    </row>
    <row r="108" spans="1:12" ht="31.5" x14ac:dyDescent="0.25">
      <c r="A108" s="16"/>
      <c r="B108" s="53" t="s">
        <v>69</v>
      </c>
      <c r="C108" s="54">
        <v>1020</v>
      </c>
      <c r="D108" s="56"/>
      <c r="E108" s="69">
        <v>38772</v>
      </c>
      <c r="F108" s="76">
        <v>3142</v>
      </c>
      <c r="G108" s="141" t="s">
        <v>120</v>
      </c>
      <c r="H108" s="23"/>
      <c r="I108" s="61"/>
      <c r="J108" s="17"/>
      <c r="K108" s="17"/>
      <c r="L108" s="28"/>
    </row>
    <row r="109" spans="1:12" ht="31.5" x14ac:dyDescent="0.25">
      <c r="A109" s="16"/>
      <c r="B109" s="53" t="s">
        <v>69</v>
      </c>
      <c r="C109" s="54">
        <v>1020</v>
      </c>
      <c r="D109" s="56"/>
      <c r="E109" s="69">
        <v>44550</v>
      </c>
      <c r="F109" s="76">
        <v>3142</v>
      </c>
      <c r="G109" s="141" t="s">
        <v>121</v>
      </c>
      <c r="H109" s="23"/>
      <c r="I109" s="61"/>
      <c r="J109" s="17"/>
      <c r="K109" s="17"/>
      <c r="L109" s="28"/>
    </row>
    <row r="110" spans="1:12" ht="31.5" x14ac:dyDescent="0.25">
      <c r="A110" s="16"/>
      <c r="B110" s="53" t="s">
        <v>69</v>
      </c>
      <c r="C110" s="54">
        <v>1020</v>
      </c>
      <c r="D110" s="56"/>
      <c r="E110" s="69">
        <v>295616</v>
      </c>
      <c r="F110" s="76">
        <v>3142</v>
      </c>
      <c r="G110" s="141" t="s">
        <v>122</v>
      </c>
      <c r="H110" s="23"/>
      <c r="I110" s="61"/>
      <c r="J110" s="17"/>
      <c r="K110" s="17"/>
      <c r="L110" s="28"/>
    </row>
    <row r="111" spans="1:12" ht="31.5" x14ac:dyDescent="0.25">
      <c r="A111" s="16"/>
      <c r="B111" s="53" t="s">
        <v>69</v>
      </c>
      <c r="C111" s="54">
        <v>1020</v>
      </c>
      <c r="D111" s="56"/>
      <c r="E111" s="69">
        <v>44550</v>
      </c>
      <c r="F111" s="76">
        <v>3142</v>
      </c>
      <c r="G111" s="141" t="s">
        <v>123</v>
      </c>
      <c r="H111" s="23"/>
      <c r="I111" s="61"/>
      <c r="J111" s="17"/>
      <c r="K111" s="17"/>
      <c r="L111" s="28"/>
    </row>
    <row r="112" spans="1:12" x14ac:dyDescent="0.25">
      <c r="A112" s="16"/>
      <c r="B112" s="53" t="s">
        <v>69</v>
      </c>
      <c r="C112" s="54">
        <v>1020</v>
      </c>
      <c r="D112" s="56"/>
      <c r="E112" s="69">
        <v>817943</v>
      </c>
      <c r="F112" s="70">
        <v>3132</v>
      </c>
      <c r="G112" s="141" t="s">
        <v>124</v>
      </c>
      <c r="H112" s="23"/>
      <c r="I112" s="61"/>
      <c r="J112" s="17"/>
      <c r="K112" s="17"/>
      <c r="L112" s="28"/>
    </row>
    <row r="113" spans="1:12" ht="31.5" x14ac:dyDescent="0.25">
      <c r="A113" s="16"/>
      <c r="B113" s="53" t="s">
        <v>69</v>
      </c>
      <c r="C113" s="54"/>
      <c r="D113" s="56"/>
      <c r="E113" s="69">
        <v>900786</v>
      </c>
      <c r="F113" s="70">
        <v>3110</v>
      </c>
      <c r="G113" s="83" t="s">
        <v>209</v>
      </c>
      <c r="H113" s="23"/>
      <c r="I113" s="61"/>
      <c r="J113" s="17"/>
      <c r="K113" s="17"/>
      <c r="L113" s="28"/>
    </row>
    <row r="114" spans="1:12" ht="31.5" x14ac:dyDescent="0.25">
      <c r="A114" s="16"/>
      <c r="B114" s="53" t="s">
        <v>69</v>
      </c>
      <c r="C114" s="54"/>
      <c r="D114" s="56"/>
      <c r="E114" s="69">
        <v>150123</v>
      </c>
      <c r="F114" s="70">
        <v>3110</v>
      </c>
      <c r="G114" s="83" t="s">
        <v>210</v>
      </c>
      <c r="H114" s="23"/>
      <c r="I114" s="61"/>
      <c r="J114" s="17"/>
      <c r="K114" s="17"/>
      <c r="L114" s="28"/>
    </row>
    <row r="115" spans="1:12" x14ac:dyDescent="0.25">
      <c r="A115" s="16"/>
      <c r="B115" s="53" t="s">
        <v>69</v>
      </c>
      <c r="C115" s="54"/>
      <c r="D115" s="56"/>
      <c r="E115" s="69">
        <v>86350</v>
      </c>
      <c r="F115" s="70">
        <v>3132</v>
      </c>
      <c r="G115" s="141" t="s">
        <v>125</v>
      </c>
      <c r="H115" s="23"/>
      <c r="I115" s="61"/>
      <c r="J115" s="17"/>
      <c r="K115" s="17"/>
      <c r="L115" s="28"/>
    </row>
    <row r="116" spans="1:12" x14ac:dyDescent="0.25">
      <c r="A116" s="16"/>
      <c r="B116" s="53" t="s">
        <v>69</v>
      </c>
      <c r="C116" s="54"/>
      <c r="D116" s="56"/>
      <c r="E116" s="69">
        <v>259043</v>
      </c>
      <c r="F116" s="70">
        <v>3132</v>
      </c>
      <c r="G116" s="83" t="s">
        <v>126</v>
      </c>
      <c r="H116" s="23"/>
      <c r="I116" s="61"/>
      <c r="J116" s="17"/>
      <c r="K116" s="17"/>
      <c r="L116" s="28"/>
    </row>
    <row r="117" spans="1:12" x14ac:dyDescent="0.25">
      <c r="A117" s="16"/>
      <c r="B117" s="53" t="s">
        <v>69</v>
      </c>
      <c r="C117" s="54"/>
      <c r="D117" s="56"/>
      <c r="E117" s="69">
        <v>300743</v>
      </c>
      <c r="F117" s="70">
        <v>3132</v>
      </c>
      <c r="G117" s="83" t="s">
        <v>220</v>
      </c>
      <c r="H117" s="23"/>
      <c r="I117" s="61"/>
      <c r="J117" s="17"/>
      <c r="K117" s="17"/>
      <c r="L117" s="28"/>
    </row>
    <row r="118" spans="1:12" x14ac:dyDescent="0.25">
      <c r="A118" s="16"/>
      <c r="B118" s="53" t="s">
        <v>69</v>
      </c>
      <c r="C118" s="54"/>
      <c r="D118" s="56"/>
      <c r="E118" s="69">
        <v>1183785</v>
      </c>
      <c r="F118" s="70">
        <v>3132</v>
      </c>
      <c r="G118" s="83" t="s">
        <v>231</v>
      </c>
      <c r="H118" s="23"/>
      <c r="I118" s="61"/>
      <c r="J118" s="17"/>
      <c r="K118" s="17"/>
      <c r="L118" s="28"/>
    </row>
    <row r="119" spans="1:12" s="94" customFormat="1" x14ac:dyDescent="0.25">
      <c r="A119" s="102"/>
      <c r="B119" s="53" t="s">
        <v>69</v>
      </c>
      <c r="C119" s="54">
        <v>1020</v>
      </c>
      <c r="D119" s="55"/>
      <c r="E119" s="69">
        <v>294718</v>
      </c>
      <c r="F119" s="131">
        <v>3122</v>
      </c>
      <c r="G119" s="141" t="s">
        <v>243</v>
      </c>
    </row>
    <row r="120" spans="1:12" s="94" customFormat="1" ht="31.5" x14ac:dyDescent="0.25">
      <c r="A120" s="102"/>
      <c r="B120" s="53" t="s">
        <v>69</v>
      </c>
      <c r="C120" s="54"/>
      <c r="D120" s="55"/>
      <c r="E120" s="69">
        <v>763557</v>
      </c>
      <c r="F120" s="131">
        <v>3142</v>
      </c>
      <c r="G120" s="141" t="s">
        <v>244</v>
      </c>
    </row>
    <row r="121" spans="1:12" ht="47.25" x14ac:dyDescent="0.25">
      <c r="A121" s="16"/>
      <c r="B121" s="53" t="s">
        <v>127</v>
      </c>
      <c r="C121" s="54"/>
      <c r="D121" s="129" t="s">
        <v>128</v>
      </c>
      <c r="E121" s="69">
        <f>176000+133680</f>
        <v>309680</v>
      </c>
      <c r="F121" s="70">
        <v>3110</v>
      </c>
      <c r="G121" s="72" t="s">
        <v>91</v>
      </c>
      <c r="H121" s="23"/>
      <c r="I121" s="61"/>
      <c r="J121" s="17"/>
      <c r="K121" s="17"/>
      <c r="L121" s="28"/>
    </row>
    <row r="122" spans="1:12" x14ac:dyDescent="0.25">
      <c r="A122" s="16"/>
      <c r="B122" s="53" t="s">
        <v>127</v>
      </c>
      <c r="C122" s="54"/>
      <c r="D122" s="129"/>
      <c r="E122" s="69">
        <v>288750</v>
      </c>
      <c r="F122" s="70">
        <v>3132</v>
      </c>
      <c r="G122" s="141" t="s">
        <v>129</v>
      </c>
      <c r="H122" s="23"/>
      <c r="I122" s="61"/>
      <c r="J122" s="17"/>
      <c r="K122" s="17"/>
      <c r="L122" s="28"/>
    </row>
    <row r="123" spans="1:12" ht="31.5" x14ac:dyDescent="0.25">
      <c r="A123" s="16"/>
      <c r="B123" s="53" t="s">
        <v>127</v>
      </c>
      <c r="C123" s="54"/>
      <c r="D123" s="129"/>
      <c r="E123" s="69">
        <v>580487</v>
      </c>
      <c r="F123" s="70">
        <v>3132</v>
      </c>
      <c r="G123" s="83" t="s">
        <v>232</v>
      </c>
      <c r="H123" s="23"/>
      <c r="I123" s="61"/>
      <c r="J123" s="17"/>
      <c r="K123" s="17"/>
      <c r="L123" s="28"/>
    </row>
    <row r="124" spans="1:12" ht="31.5" x14ac:dyDescent="0.25">
      <c r="A124" s="16"/>
      <c r="B124" s="34" t="s">
        <v>267</v>
      </c>
      <c r="C124" s="138">
        <v>1010</v>
      </c>
      <c r="D124" s="39" t="s">
        <v>268</v>
      </c>
      <c r="E124" s="69">
        <v>298000</v>
      </c>
      <c r="F124" s="70">
        <v>3132</v>
      </c>
      <c r="G124" s="83" t="s">
        <v>253</v>
      </c>
      <c r="H124" s="23"/>
      <c r="I124" s="61"/>
      <c r="J124" s="17"/>
      <c r="K124" s="17"/>
      <c r="L124" s="28"/>
    </row>
    <row r="125" spans="1:12" ht="31.5" x14ac:dyDescent="0.25">
      <c r="A125" s="16"/>
      <c r="B125" s="34" t="s">
        <v>266</v>
      </c>
      <c r="C125" s="35"/>
      <c r="D125" s="72" t="s">
        <v>130</v>
      </c>
      <c r="E125" s="69">
        <v>327395</v>
      </c>
      <c r="F125" s="70">
        <v>3110</v>
      </c>
      <c r="G125" s="83" t="s">
        <v>131</v>
      </c>
      <c r="H125" s="23"/>
      <c r="I125" s="61"/>
      <c r="J125" s="17"/>
      <c r="K125" s="17"/>
      <c r="L125" s="28"/>
    </row>
    <row r="126" spans="1:12" ht="31.5" x14ac:dyDescent="0.25">
      <c r="A126" s="16"/>
      <c r="B126" s="53" t="s">
        <v>233</v>
      </c>
      <c r="C126" s="54"/>
      <c r="D126" s="132" t="s">
        <v>234</v>
      </c>
      <c r="E126" s="69">
        <v>465199</v>
      </c>
      <c r="F126" s="70">
        <v>3122</v>
      </c>
      <c r="G126" s="141" t="s">
        <v>235</v>
      </c>
      <c r="H126" s="23"/>
      <c r="I126" s="61"/>
      <c r="J126" s="17"/>
      <c r="K126" s="17"/>
      <c r="L126" s="28"/>
    </row>
    <row r="127" spans="1:12" x14ac:dyDescent="0.25">
      <c r="A127" s="16"/>
      <c r="B127" s="53" t="s">
        <v>260</v>
      </c>
      <c r="C127" s="54"/>
      <c r="D127" s="135" t="s">
        <v>261</v>
      </c>
      <c r="E127" s="69">
        <v>10000000</v>
      </c>
      <c r="F127" s="70">
        <v>3122</v>
      </c>
      <c r="G127" s="149" t="s">
        <v>262</v>
      </c>
      <c r="H127" s="23"/>
      <c r="I127" s="61"/>
      <c r="J127" s="17"/>
      <c r="K127" s="17"/>
      <c r="L127" s="28"/>
    </row>
    <row r="128" spans="1:12" ht="31.5" x14ac:dyDescent="0.25">
      <c r="A128" s="16"/>
      <c r="B128" s="57"/>
      <c r="C128" s="73"/>
      <c r="D128" s="123" t="s">
        <v>132</v>
      </c>
      <c r="E128" s="31">
        <f>SUM(E129:E135)</f>
        <v>1412620</v>
      </c>
      <c r="F128" s="32"/>
      <c r="G128" s="144"/>
      <c r="H128" s="33"/>
      <c r="I128" s="43"/>
      <c r="J128" s="30"/>
      <c r="K128" s="30"/>
      <c r="L128" s="28"/>
    </row>
    <row r="129" spans="1:12" x14ac:dyDescent="0.25">
      <c r="A129" s="16"/>
      <c r="B129" s="34" t="s">
        <v>254</v>
      </c>
      <c r="C129" s="71"/>
      <c r="D129" s="46" t="s">
        <v>255</v>
      </c>
      <c r="E129" s="37">
        <v>446630</v>
      </c>
      <c r="F129" s="20">
        <v>3110</v>
      </c>
      <c r="G129" s="72" t="s">
        <v>91</v>
      </c>
      <c r="H129" s="40"/>
      <c r="I129" s="41"/>
      <c r="J129" s="18"/>
      <c r="K129" s="18"/>
      <c r="L129" s="28"/>
    </row>
    <row r="130" spans="1:12" ht="47.25" x14ac:dyDescent="0.25">
      <c r="A130" s="16"/>
      <c r="B130" s="34" t="s">
        <v>133</v>
      </c>
      <c r="C130" s="71">
        <v>4060</v>
      </c>
      <c r="D130" s="46" t="s">
        <v>134</v>
      </c>
      <c r="E130" s="37">
        <f>199000+22500-52750</f>
        <v>168750</v>
      </c>
      <c r="F130" s="20">
        <v>3110</v>
      </c>
      <c r="G130" s="72" t="s">
        <v>91</v>
      </c>
      <c r="H130" s="23">
        <v>2019</v>
      </c>
      <c r="I130" s="61" t="s">
        <v>51</v>
      </c>
      <c r="J130" s="17" t="s">
        <v>51</v>
      </c>
      <c r="K130" s="17" t="s">
        <v>51</v>
      </c>
      <c r="L130" s="28"/>
    </row>
    <row r="131" spans="1:12" x14ac:dyDescent="0.25">
      <c r="A131" s="16"/>
      <c r="B131" s="34" t="s">
        <v>133</v>
      </c>
      <c r="C131" s="71">
        <v>4060</v>
      </c>
      <c r="D131" s="46"/>
      <c r="E131" s="37">
        <v>291520</v>
      </c>
      <c r="F131" s="20">
        <v>3132</v>
      </c>
      <c r="G131" s="83" t="s">
        <v>135</v>
      </c>
      <c r="H131" s="23"/>
      <c r="I131" s="61"/>
      <c r="J131" s="17"/>
      <c r="K131" s="17"/>
      <c r="L131" s="28"/>
    </row>
    <row r="132" spans="1:12" x14ac:dyDescent="0.25">
      <c r="A132" s="16"/>
      <c r="B132" s="34" t="s">
        <v>133</v>
      </c>
      <c r="C132" s="71">
        <v>4060</v>
      </c>
      <c r="D132" s="46"/>
      <c r="E132" s="37">
        <f>210160+303560-122000</f>
        <v>391720</v>
      </c>
      <c r="F132" s="20">
        <v>3132</v>
      </c>
      <c r="G132" s="141" t="s">
        <v>136</v>
      </c>
      <c r="H132" s="23"/>
      <c r="I132" s="61"/>
      <c r="J132" s="17"/>
      <c r="K132" s="17"/>
      <c r="L132" s="28"/>
    </row>
    <row r="133" spans="1:12" x14ac:dyDescent="0.25">
      <c r="A133" s="16"/>
      <c r="B133" s="34" t="s">
        <v>133</v>
      </c>
      <c r="C133" s="71"/>
      <c r="D133" s="46"/>
      <c r="E133" s="37">
        <v>78000</v>
      </c>
      <c r="F133" s="20">
        <v>3132</v>
      </c>
      <c r="G133" s="141" t="s">
        <v>236</v>
      </c>
      <c r="H133" s="23"/>
      <c r="I133" s="61"/>
      <c r="J133" s="17"/>
      <c r="K133" s="17"/>
      <c r="L133" s="28"/>
    </row>
    <row r="134" spans="1:12" ht="47.25" x14ac:dyDescent="0.25">
      <c r="A134" s="16"/>
      <c r="B134" s="34" t="s">
        <v>137</v>
      </c>
      <c r="C134" s="71"/>
      <c r="D134" s="129" t="s">
        <v>138</v>
      </c>
      <c r="E134" s="37">
        <v>18000</v>
      </c>
      <c r="F134" s="20">
        <v>3110</v>
      </c>
      <c r="G134" s="72" t="s">
        <v>91</v>
      </c>
      <c r="H134" s="23"/>
      <c r="I134" s="61"/>
      <c r="J134" s="17"/>
      <c r="K134" s="17"/>
      <c r="L134" s="28"/>
    </row>
    <row r="135" spans="1:12" ht="31.5" x14ac:dyDescent="0.25">
      <c r="A135" s="16"/>
      <c r="B135" s="34" t="s">
        <v>139</v>
      </c>
      <c r="C135" s="71"/>
      <c r="D135" s="129" t="s">
        <v>140</v>
      </c>
      <c r="E135" s="37">
        <v>18000</v>
      </c>
      <c r="F135" s="20">
        <v>3110</v>
      </c>
      <c r="G135" s="72" t="s">
        <v>91</v>
      </c>
      <c r="H135" s="23"/>
      <c r="I135" s="61"/>
      <c r="J135" s="17"/>
      <c r="K135" s="17"/>
      <c r="L135" s="28"/>
    </row>
    <row r="136" spans="1:12" x14ac:dyDescent="0.25">
      <c r="A136" s="16"/>
      <c r="B136" s="67" t="s">
        <v>34</v>
      </c>
      <c r="C136" s="77"/>
      <c r="D136" s="124" t="s">
        <v>141</v>
      </c>
      <c r="E136" s="31">
        <f>SUM(E137:E143)</f>
        <v>4254729</v>
      </c>
      <c r="F136" s="32"/>
      <c r="G136" s="78"/>
      <c r="H136" s="33"/>
      <c r="I136" s="43"/>
      <c r="J136" s="30"/>
      <c r="K136" s="30"/>
      <c r="L136" s="28"/>
    </row>
    <row r="137" spans="1:12" x14ac:dyDescent="0.25">
      <c r="A137" s="16"/>
      <c r="B137" s="79" t="s">
        <v>52</v>
      </c>
      <c r="C137" s="80">
        <v>6030</v>
      </c>
      <c r="D137" s="74" t="s">
        <v>53</v>
      </c>
      <c r="E137" s="69">
        <v>1203500</v>
      </c>
      <c r="F137" s="20">
        <v>3210</v>
      </c>
      <c r="G137" s="81" t="s">
        <v>142</v>
      </c>
      <c r="H137" s="23">
        <v>2019</v>
      </c>
      <c r="I137" s="61">
        <f>E137</f>
        <v>1203500</v>
      </c>
      <c r="J137" s="17">
        <v>100</v>
      </c>
      <c r="K137" s="17">
        <v>0</v>
      </c>
      <c r="L137" s="28"/>
    </row>
    <row r="138" spans="1:12" x14ac:dyDescent="0.25">
      <c r="A138" s="16"/>
      <c r="B138" s="79" t="s">
        <v>52</v>
      </c>
      <c r="C138" s="80">
        <v>6030</v>
      </c>
      <c r="D138" s="82"/>
      <c r="E138" s="69">
        <v>1497200</v>
      </c>
      <c r="F138" s="20">
        <v>3210</v>
      </c>
      <c r="G138" s="81" t="s">
        <v>143</v>
      </c>
      <c r="H138" s="23">
        <v>2019</v>
      </c>
      <c r="I138" s="61">
        <f>E138</f>
        <v>1497200</v>
      </c>
      <c r="J138" s="17">
        <v>100</v>
      </c>
      <c r="K138" s="17">
        <v>0</v>
      </c>
      <c r="L138" s="28"/>
    </row>
    <row r="139" spans="1:12" x14ac:dyDescent="0.25">
      <c r="A139" s="16"/>
      <c r="B139" s="79" t="s">
        <v>52</v>
      </c>
      <c r="C139" s="80">
        <v>6030</v>
      </c>
      <c r="D139" s="82"/>
      <c r="E139" s="69">
        <v>117000</v>
      </c>
      <c r="F139" s="20">
        <v>3210</v>
      </c>
      <c r="G139" s="83" t="s">
        <v>144</v>
      </c>
      <c r="H139" s="23"/>
      <c r="I139" s="61"/>
      <c r="J139" s="17"/>
      <c r="K139" s="17"/>
      <c r="L139" s="28"/>
    </row>
    <row r="140" spans="1:12" x14ac:dyDescent="0.25">
      <c r="A140" s="16"/>
      <c r="B140" s="79" t="s">
        <v>52</v>
      </c>
      <c r="C140" s="80"/>
      <c r="D140" s="82"/>
      <c r="E140" s="69">
        <v>48000</v>
      </c>
      <c r="F140" s="20">
        <v>3210</v>
      </c>
      <c r="G140" s="72" t="s">
        <v>91</v>
      </c>
      <c r="H140" s="23"/>
      <c r="I140" s="61"/>
      <c r="J140" s="17"/>
      <c r="K140" s="17"/>
      <c r="L140" s="28"/>
    </row>
    <row r="141" spans="1:12" x14ac:dyDescent="0.25">
      <c r="A141" s="16"/>
      <c r="B141" s="79" t="s">
        <v>52</v>
      </c>
      <c r="C141" s="80"/>
      <c r="D141" s="82"/>
      <c r="E141" s="69">
        <v>250435</v>
      </c>
      <c r="F141" s="20">
        <v>3210</v>
      </c>
      <c r="G141" s="83" t="s">
        <v>145</v>
      </c>
      <c r="H141" s="23"/>
      <c r="I141" s="61"/>
      <c r="J141" s="17"/>
      <c r="K141" s="17"/>
      <c r="L141" s="28"/>
    </row>
    <row r="142" spans="1:12" x14ac:dyDescent="0.25">
      <c r="A142" s="16"/>
      <c r="B142" s="79" t="s">
        <v>52</v>
      </c>
      <c r="C142" s="80"/>
      <c r="D142" s="82"/>
      <c r="E142" s="69">
        <v>192000</v>
      </c>
      <c r="F142" s="20">
        <v>3210</v>
      </c>
      <c r="G142" s="83" t="s">
        <v>146</v>
      </c>
      <c r="H142" s="23"/>
      <c r="I142" s="61"/>
      <c r="J142" s="17"/>
      <c r="K142" s="17"/>
      <c r="L142" s="28"/>
    </row>
    <row r="143" spans="1:12" ht="31.5" x14ac:dyDescent="0.25">
      <c r="A143" s="16"/>
      <c r="B143" s="44" t="s">
        <v>48</v>
      </c>
      <c r="C143" s="45">
        <v>7670</v>
      </c>
      <c r="D143" s="46" t="s">
        <v>49</v>
      </c>
      <c r="E143" s="69">
        <f>199000+117458+769162-139026</f>
        <v>946594</v>
      </c>
      <c r="F143" s="20">
        <v>3210</v>
      </c>
      <c r="G143" s="72" t="s">
        <v>91</v>
      </c>
      <c r="H143" s="40">
        <v>2019</v>
      </c>
      <c r="I143" s="41" t="s">
        <v>51</v>
      </c>
      <c r="J143" s="18" t="s">
        <v>51</v>
      </c>
      <c r="K143" s="18" t="s">
        <v>51</v>
      </c>
      <c r="L143" s="28"/>
    </row>
    <row r="144" spans="1:12" x14ac:dyDescent="0.25">
      <c r="A144" s="16"/>
      <c r="B144" s="67" t="s">
        <v>34</v>
      </c>
      <c r="C144" s="77"/>
      <c r="D144" s="124" t="s">
        <v>147</v>
      </c>
      <c r="E144" s="31">
        <f>SUM(E145:E192)</f>
        <v>21606126</v>
      </c>
      <c r="F144" s="32"/>
      <c r="G144" s="78"/>
      <c r="H144" s="33"/>
      <c r="I144" s="43"/>
      <c r="J144" s="30"/>
      <c r="K144" s="30"/>
      <c r="L144" s="28"/>
    </row>
    <row r="145" spans="1:12" ht="31.5" x14ac:dyDescent="0.25">
      <c r="A145" s="16"/>
      <c r="B145" s="44" t="s">
        <v>48</v>
      </c>
      <c r="C145" s="45">
        <v>7670</v>
      </c>
      <c r="D145" s="46" t="s">
        <v>49</v>
      </c>
      <c r="E145" s="85">
        <f>445200+2730000-59872</f>
        <v>3115328</v>
      </c>
      <c r="F145" s="20">
        <v>3210</v>
      </c>
      <c r="G145" s="39" t="s">
        <v>50</v>
      </c>
      <c r="H145" s="23">
        <v>2019</v>
      </c>
      <c r="I145" s="61" t="s">
        <v>51</v>
      </c>
      <c r="J145" s="17" t="s">
        <v>51</v>
      </c>
      <c r="K145" s="18" t="s">
        <v>51</v>
      </c>
      <c r="L145" s="28"/>
    </row>
    <row r="146" spans="1:12" ht="47.25" x14ac:dyDescent="0.25">
      <c r="A146" s="16"/>
      <c r="B146" s="44" t="s">
        <v>56</v>
      </c>
      <c r="C146" s="45">
        <v>7461</v>
      </c>
      <c r="D146" s="74" t="s">
        <v>57</v>
      </c>
      <c r="E146" s="37">
        <f>650000-107000</f>
        <v>543000</v>
      </c>
      <c r="F146" s="20">
        <v>3210</v>
      </c>
      <c r="G146" s="81" t="s">
        <v>148</v>
      </c>
      <c r="H146" s="23">
        <v>2019</v>
      </c>
      <c r="I146" s="61">
        <f t="shared" ref="I146:I162" si="1">E146</f>
        <v>543000</v>
      </c>
      <c r="J146" s="17">
        <v>100</v>
      </c>
      <c r="K146" s="17">
        <v>0</v>
      </c>
      <c r="L146" s="28"/>
    </row>
    <row r="147" spans="1:12" x14ac:dyDescent="0.25">
      <c r="A147" s="16"/>
      <c r="B147" s="44" t="s">
        <v>56</v>
      </c>
      <c r="C147" s="45">
        <v>7461</v>
      </c>
      <c r="D147" s="56"/>
      <c r="E147" s="37">
        <v>1499500</v>
      </c>
      <c r="F147" s="20">
        <v>3210</v>
      </c>
      <c r="G147" s="83" t="s">
        <v>149</v>
      </c>
      <c r="H147" s="23">
        <v>2019</v>
      </c>
      <c r="I147" s="61">
        <f t="shared" si="1"/>
        <v>1499500</v>
      </c>
      <c r="J147" s="17">
        <v>100</v>
      </c>
      <c r="K147" s="17">
        <v>0</v>
      </c>
      <c r="L147" s="28"/>
    </row>
    <row r="148" spans="1:12" x14ac:dyDescent="0.25">
      <c r="A148" s="16"/>
      <c r="B148" s="44" t="s">
        <v>56</v>
      </c>
      <c r="C148" s="45">
        <v>7461</v>
      </c>
      <c r="D148" s="56"/>
      <c r="E148" s="37">
        <v>134800</v>
      </c>
      <c r="F148" s="20">
        <v>3210</v>
      </c>
      <c r="G148" s="83" t="s">
        <v>150</v>
      </c>
      <c r="H148" s="23">
        <v>2019</v>
      </c>
      <c r="I148" s="61">
        <f t="shared" si="1"/>
        <v>134800</v>
      </c>
      <c r="J148" s="17">
        <v>100</v>
      </c>
      <c r="K148" s="17">
        <v>0</v>
      </c>
      <c r="L148" s="28"/>
    </row>
    <row r="149" spans="1:12" x14ac:dyDescent="0.25">
      <c r="A149" s="16"/>
      <c r="B149" s="44" t="s">
        <v>56</v>
      </c>
      <c r="C149" s="45">
        <v>7461</v>
      </c>
      <c r="D149" s="17"/>
      <c r="E149" s="37">
        <f>1499000-77151</f>
        <v>1421849</v>
      </c>
      <c r="F149" s="20">
        <v>3210</v>
      </c>
      <c r="G149" s="83" t="s">
        <v>151</v>
      </c>
      <c r="H149" s="23">
        <v>2019</v>
      </c>
      <c r="I149" s="61">
        <f t="shared" si="1"/>
        <v>1421849</v>
      </c>
      <c r="J149" s="17">
        <v>100</v>
      </c>
      <c r="K149" s="17">
        <v>0</v>
      </c>
      <c r="L149" s="28"/>
    </row>
    <row r="150" spans="1:12" ht="31.5" x14ac:dyDescent="0.25">
      <c r="A150" s="16"/>
      <c r="B150" s="44" t="s">
        <v>56</v>
      </c>
      <c r="C150" s="45">
        <v>7461</v>
      </c>
      <c r="D150" s="17"/>
      <c r="E150" s="37">
        <v>71000</v>
      </c>
      <c r="F150" s="20">
        <v>3210</v>
      </c>
      <c r="G150" s="83" t="s">
        <v>152</v>
      </c>
      <c r="H150" s="23">
        <v>2019</v>
      </c>
      <c r="I150" s="61">
        <f t="shared" si="1"/>
        <v>71000</v>
      </c>
      <c r="J150" s="17">
        <v>100</v>
      </c>
      <c r="K150" s="17">
        <v>0</v>
      </c>
      <c r="L150" s="28"/>
    </row>
    <row r="151" spans="1:12" x14ac:dyDescent="0.25">
      <c r="A151" s="16"/>
      <c r="B151" s="44" t="s">
        <v>56</v>
      </c>
      <c r="C151" s="45">
        <v>7461</v>
      </c>
      <c r="D151" s="17"/>
      <c r="E151" s="37">
        <v>35600</v>
      </c>
      <c r="F151" s="20">
        <v>3210</v>
      </c>
      <c r="G151" s="83" t="s">
        <v>153</v>
      </c>
      <c r="H151" s="23">
        <v>2019</v>
      </c>
      <c r="I151" s="61">
        <f t="shared" si="1"/>
        <v>35600</v>
      </c>
      <c r="J151" s="17">
        <v>100</v>
      </c>
      <c r="K151" s="17">
        <v>0</v>
      </c>
      <c r="L151" s="28"/>
    </row>
    <row r="152" spans="1:12" x14ac:dyDescent="0.25">
      <c r="A152" s="16"/>
      <c r="B152" s="44" t="s">
        <v>56</v>
      </c>
      <c r="C152" s="45">
        <v>7461</v>
      </c>
      <c r="D152" s="17"/>
      <c r="E152" s="37">
        <v>27800</v>
      </c>
      <c r="F152" s="20">
        <v>3210</v>
      </c>
      <c r="G152" s="83" t="s">
        <v>154</v>
      </c>
      <c r="H152" s="23">
        <v>2019</v>
      </c>
      <c r="I152" s="61">
        <f t="shared" si="1"/>
        <v>27800</v>
      </c>
      <c r="J152" s="17">
        <v>100</v>
      </c>
      <c r="K152" s="17">
        <v>0</v>
      </c>
      <c r="L152" s="28"/>
    </row>
    <row r="153" spans="1:12" ht="31.5" x14ac:dyDescent="0.25">
      <c r="A153" s="16"/>
      <c r="B153" s="44" t="s">
        <v>56</v>
      </c>
      <c r="C153" s="45">
        <v>7461</v>
      </c>
      <c r="D153" s="17"/>
      <c r="E153" s="37">
        <v>28700</v>
      </c>
      <c r="F153" s="20">
        <v>3210</v>
      </c>
      <c r="G153" s="83" t="s">
        <v>155</v>
      </c>
      <c r="H153" s="23">
        <v>2019</v>
      </c>
      <c r="I153" s="61">
        <f t="shared" si="1"/>
        <v>28700</v>
      </c>
      <c r="J153" s="17">
        <v>100</v>
      </c>
      <c r="K153" s="17">
        <v>0</v>
      </c>
      <c r="L153" s="28"/>
    </row>
    <row r="154" spans="1:12" x14ac:dyDescent="0.25">
      <c r="A154" s="16"/>
      <c r="B154" s="44" t="s">
        <v>56</v>
      </c>
      <c r="C154" s="45">
        <v>7461</v>
      </c>
      <c r="D154" s="17"/>
      <c r="E154" s="37">
        <v>43100</v>
      </c>
      <c r="F154" s="20">
        <v>3210</v>
      </c>
      <c r="G154" s="83" t="s">
        <v>156</v>
      </c>
      <c r="H154" s="23">
        <v>2019</v>
      </c>
      <c r="I154" s="61">
        <f t="shared" si="1"/>
        <v>43100</v>
      </c>
      <c r="J154" s="17">
        <v>100</v>
      </c>
      <c r="K154" s="17">
        <v>0</v>
      </c>
      <c r="L154" s="28"/>
    </row>
    <row r="155" spans="1:12" x14ac:dyDescent="0.25">
      <c r="A155" s="16"/>
      <c r="B155" s="44" t="s">
        <v>56</v>
      </c>
      <c r="C155" s="45">
        <v>7461</v>
      </c>
      <c r="D155" s="17"/>
      <c r="E155" s="37">
        <v>12000</v>
      </c>
      <c r="F155" s="20">
        <v>3210</v>
      </c>
      <c r="G155" s="83" t="s">
        <v>157</v>
      </c>
      <c r="H155" s="23">
        <v>2019</v>
      </c>
      <c r="I155" s="61">
        <f t="shared" si="1"/>
        <v>12000</v>
      </c>
      <c r="J155" s="17">
        <v>100</v>
      </c>
      <c r="K155" s="17">
        <v>0</v>
      </c>
      <c r="L155" s="28"/>
    </row>
    <row r="156" spans="1:12" ht="31.5" x14ac:dyDescent="0.25">
      <c r="A156" s="16"/>
      <c r="B156" s="44" t="s">
        <v>56</v>
      </c>
      <c r="C156" s="45">
        <v>7461</v>
      </c>
      <c r="D156" s="17"/>
      <c r="E156" s="37">
        <v>12000</v>
      </c>
      <c r="F156" s="20">
        <v>3210</v>
      </c>
      <c r="G156" s="83" t="s">
        <v>158</v>
      </c>
      <c r="H156" s="23">
        <v>2019</v>
      </c>
      <c r="I156" s="61">
        <f t="shared" si="1"/>
        <v>12000</v>
      </c>
      <c r="J156" s="17">
        <v>100</v>
      </c>
      <c r="K156" s="17">
        <v>0</v>
      </c>
      <c r="L156" s="28"/>
    </row>
    <row r="157" spans="1:12" x14ac:dyDescent="0.25">
      <c r="A157" s="16"/>
      <c r="B157" s="44" t="s">
        <v>56</v>
      </c>
      <c r="C157" s="45">
        <v>7461</v>
      </c>
      <c r="D157" s="17"/>
      <c r="E157" s="37">
        <v>12000</v>
      </c>
      <c r="F157" s="20">
        <v>3210</v>
      </c>
      <c r="G157" s="83" t="s">
        <v>159</v>
      </c>
      <c r="H157" s="23">
        <v>2019</v>
      </c>
      <c r="I157" s="61">
        <f t="shared" si="1"/>
        <v>12000</v>
      </c>
      <c r="J157" s="17">
        <v>100</v>
      </c>
      <c r="K157" s="17">
        <v>0</v>
      </c>
      <c r="L157" s="28"/>
    </row>
    <row r="158" spans="1:12" ht="31.5" x14ac:dyDescent="0.25">
      <c r="A158" s="16"/>
      <c r="B158" s="44" t="s">
        <v>56</v>
      </c>
      <c r="C158" s="45">
        <v>7461</v>
      </c>
      <c r="D158" s="17"/>
      <c r="E158" s="37">
        <v>12000</v>
      </c>
      <c r="F158" s="20">
        <v>3210</v>
      </c>
      <c r="G158" s="83" t="s">
        <v>160</v>
      </c>
      <c r="H158" s="23">
        <v>2019</v>
      </c>
      <c r="I158" s="61">
        <f t="shared" si="1"/>
        <v>12000</v>
      </c>
      <c r="J158" s="17">
        <v>100</v>
      </c>
      <c r="K158" s="17">
        <v>0</v>
      </c>
      <c r="L158" s="28"/>
    </row>
    <row r="159" spans="1:12" ht="31.5" x14ac:dyDescent="0.25">
      <c r="A159" s="16"/>
      <c r="B159" s="44" t="s">
        <v>56</v>
      </c>
      <c r="C159" s="45">
        <v>7461</v>
      </c>
      <c r="D159" s="82"/>
      <c r="E159" s="37">
        <v>12000</v>
      </c>
      <c r="F159" s="20">
        <v>3210</v>
      </c>
      <c r="G159" s="83" t="s">
        <v>161</v>
      </c>
      <c r="H159" s="23">
        <v>2019</v>
      </c>
      <c r="I159" s="61">
        <f t="shared" si="1"/>
        <v>12000</v>
      </c>
      <c r="J159" s="17">
        <v>100</v>
      </c>
      <c r="K159" s="17">
        <v>0</v>
      </c>
      <c r="L159" s="28"/>
    </row>
    <row r="160" spans="1:12" x14ac:dyDescent="0.25">
      <c r="A160" s="16"/>
      <c r="B160" s="44" t="s">
        <v>56</v>
      </c>
      <c r="C160" s="45">
        <v>7461</v>
      </c>
      <c r="D160" s="82"/>
      <c r="E160" s="37">
        <f>1495246-44780</f>
        <v>1450466</v>
      </c>
      <c r="F160" s="20">
        <v>3210</v>
      </c>
      <c r="G160" s="141" t="s">
        <v>162</v>
      </c>
      <c r="H160" s="23"/>
      <c r="I160" s="61">
        <f t="shared" si="1"/>
        <v>1450466</v>
      </c>
      <c r="J160" s="17"/>
      <c r="K160" s="17"/>
      <c r="L160" s="28"/>
    </row>
    <row r="161" spans="1:12" x14ac:dyDescent="0.25">
      <c r="A161" s="16"/>
      <c r="B161" s="44" t="s">
        <v>56</v>
      </c>
      <c r="C161" s="45">
        <v>7461</v>
      </c>
      <c r="D161" s="82"/>
      <c r="E161" s="37">
        <f>1329034-44187</f>
        <v>1284847</v>
      </c>
      <c r="F161" s="20">
        <v>3210</v>
      </c>
      <c r="G161" s="83" t="s">
        <v>163</v>
      </c>
      <c r="H161" s="23"/>
      <c r="I161" s="61">
        <f t="shared" si="1"/>
        <v>1284847</v>
      </c>
      <c r="J161" s="17"/>
      <c r="K161" s="17"/>
      <c r="L161" s="28"/>
    </row>
    <row r="162" spans="1:12" x14ac:dyDescent="0.25">
      <c r="A162" s="16"/>
      <c r="B162" s="44" t="s">
        <v>56</v>
      </c>
      <c r="C162" s="45">
        <v>7461</v>
      </c>
      <c r="D162" s="82"/>
      <c r="E162" s="37">
        <v>150304</v>
      </c>
      <c r="F162" s="20">
        <v>3210</v>
      </c>
      <c r="G162" s="83" t="s">
        <v>164</v>
      </c>
      <c r="H162" s="23"/>
      <c r="I162" s="61">
        <f t="shared" si="1"/>
        <v>150304</v>
      </c>
      <c r="J162" s="17"/>
      <c r="K162" s="17"/>
      <c r="L162" s="28"/>
    </row>
    <row r="163" spans="1:12" ht="31.5" x14ac:dyDescent="0.25">
      <c r="A163" s="16"/>
      <c r="B163" s="53" t="s">
        <v>56</v>
      </c>
      <c r="C163" s="80"/>
      <c r="D163" s="74"/>
      <c r="E163" s="37">
        <v>31000</v>
      </c>
      <c r="F163" s="20">
        <v>3210</v>
      </c>
      <c r="G163" s="83" t="s">
        <v>165</v>
      </c>
      <c r="H163" s="86"/>
      <c r="I163" s="87"/>
      <c r="J163" s="86"/>
      <c r="K163" s="86"/>
      <c r="L163" s="28"/>
    </row>
    <row r="164" spans="1:12" x14ac:dyDescent="0.25">
      <c r="A164" s="16"/>
      <c r="B164" s="53" t="s">
        <v>56</v>
      </c>
      <c r="C164" s="80"/>
      <c r="D164" s="74"/>
      <c r="E164" s="37">
        <v>1498441</v>
      </c>
      <c r="F164" s="20">
        <v>3210</v>
      </c>
      <c r="G164" s="83" t="s">
        <v>241</v>
      </c>
      <c r="H164" s="86"/>
      <c r="I164" s="87"/>
      <c r="J164" s="86"/>
      <c r="K164" s="86"/>
      <c r="L164" s="28"/>
    </row>
    <row r="165" spans="1:12" x14ac:dyDescent="0.25">
      <c r="A165" s="16"/>
      <c r="B165" s="53" t="s">
        <v>52</v>
      </c>
      <c r="C165" s="80">
        <v>6030</v>
      </c>
      <c r="D165" s="74" t="s">
        <v>53</v>
      </c>
      <c r="E165" s="37">
        <f>1499000-65343</f>
        <v>1433657</v>
      </c>
      <c r="F165" s="20">
        <v>3210</v>
      </c>
      <c r="G165" s="81" t="s">
        <v>166</v>
      </c>
      <c r="H165" s="23">
        <v>2019</v>
      </c>
      <c r="I165" s="61">
        <f t="shared" ref="I165:I184" si="2">E165</f>
        <v>1433657</v>
      </c>
      <c r="J165" s="17">
        <v>100</v>
      </c>
      <c r="K165" s="17">
        <v>0</v>
      </c>
      <c r="L165" s="28"/>
    </row>
    <row r="166" spans="1:12" ht="31.5" x14ac:dyDescent="0.25">
      <c r="A166" s="16"/>
      <c r="B166" s="34" t="s">
        <v>52</v>
      </c>
      <c r="C166" s="45">
        <v>6030</v>
      </c>
      <c r="D166" s="84"/>
      <c r="E166" s="37">
        <f>1496000-129180</f>
        <v>1366820</v>
      </c>
      <c r="F166" s="20">
        <v>3210</v>
      </c>
      <c r="G166" s="39" t="s">
        <v>167</v>
      </c>
      <c r="H166" s="23">
        <v>2019</v>
      </c>
      <c r="I166" s="61">
        <f t="shared" si="2"/>
        <v>1366820</v>
      </c>
      <c r="J166" s="17">
        <v>100</v>
      </c>
      <c r="K166" s="18">
        <v>0</v>
      </c>
      <c r="L166" s="28"/>
    </row>
    <row r="167" spans="1:12" x14ac:dyDescent="0.25">
      <c r="A167" s="16"/>
      <c r="B167" s="53" t="s">
        <v>52</v>
      </c>
      <c r="C167" s="80">
        <v>6030</v>
      </c>
      <c r="D167" s="56"/>
      <c r="E167" s="37">
        <v>213300</v>
      </c>
      <c r="F167" s="20">
        <v>3210</v>
      </c>
      <c r="G167" s="81" t="s">
        <v>168</v>
      </c>
      <c r="H167" s="23">
        <v>2019</v>
      </c>
      <c r="I167" s="61">
        <f t="shared" si="2"/>
        <v>213300</v>
      </c>
      <c r="J167" s="17">
        <v>100</v>
      </c>
      <c r="K167" s="17">
        <v>0</v>
      </c>
      <c r="L167" s="28"/>
    </row>
    <row r="168" spans="1:12" x14ac:dyDescent="0.25">
      <c r="A168" s="16"/>
      <c r="B168" s="53" t="s">
        <v>52</v>
      </c>
      <c r="C168" s="80">
        <v>6030</v>
      </c>
      <c r="D168" s="56"/>
      <c r="E168" s="37">
        <v>186400</v>
      </c>
      <c r="F168" s="20">
        <v>3210</v>
      </c>
      <c r="G168" s="81" t="s">
        <v>169</v>
      </c>
      <c r="H168" s="23">
        <v>2019</v>
      </c>
      <c r="I168" s="61">
        <f t="shared" si="2"/>
        <v>186400</v>
      </c>
      <c r="J168" s="17">
        <v>100</v>
      </c>
      <c r="K168" s="17">
        <v>0</v>
      </c>
      <c r="L168" s="28"/>
    </row>
    <row r="169" spans="1:12" x14ac:dyDescent="0.25">
      <c r="A169" s="16"/>
      <c r="B169" s="53" t="s">
        <v>52</v>
      </c>
      <c r="C169" s="80">
        <v>6030</v>
      </c>
      <c r="D169" s="56"/>
      <c r="E169" s="37">
        <v>22300</v>
      </c>
      <c r="F169" s="20">
        <v>3210</v>
      </c>
      <c r="G169" s="83" t="s">
        <v>170</v>
      </c>
      <c r="H169" s="23">
        <v>2019</v>
      </c>
      <c r="I169" s="61">
        <f t="shared" si="2"/>
        <v>22300</v>
      </c>
      <c r="J169" s="17">
        <v>100</v>
      </c>
      <c r="K169" s="17">
        <v>0</v>
      </c>
      <c r="L169" s="28"/>
    </row>
    <row r="170" spans="1:12" ht="31.5" x14ac:dyDescent="0.25">
      <c r="A170" s="16"/>
      <c r="B170" s="53" t="s">
        <v>52</v>
      </c>
      <c r="C170" s="80">
        <v>6030</v>
      </c>
      <c r="D170" s="56"/>
      <c r="E170" s="37">
        <v>28200</v>
      </c>
      <c r="F170" s="20">
        <v>3210</v>
      </c>
      <c r="G170" s="83" t="s">
        <v>171</v>
      </c>
      <c r="H170" s="23">
        <v>2019</v>
      </c>
      <c r="I170" s="61">
        <f t="shared" si="2"/>
        <v>28200</v>
      </c>
      <c r="J170" s="17">
        <v>100</v>
      </c>
      <c r="K170" s="17">
        <v>0</v>
      </c>
      <c r="L170" s="28"/>
    </row>
    <row r="171" spans="1:12" x14ac:dyDescent="0.25">
      <c r="A171" s="16"/>
      <c r="B171" s="53" t="s">
        <v>52</v>
      </c>
      <c r="C171" s="80">
        <v>6030</v>
      </c>
      <c r="D171" s="17"/>
      <c r="E171" s="37">
        <v>37300</v>
      </c>
      <c r="F171" s="20">
        <v>3210</v>
      </c>
      <c r="G171" s="83" t="s">
        <v>172</v>
      </c>
      <c r="H171" s="23">
        <v>2019</v>
      </c>
      <c r="I171" s="61">
        <f t="shared" si="2"/>
        <v>37300</v>
      </c>
      <c r="J171" s="17">
        <v>100</v>
      </c>
      <c r="K171" s="17">
        <v>0</v>
      </c>
      <c r="L171" s="28"/>
    </row>
    <row r="172" spans="1:12" x14ac:dyDescent="0.25">
      <c r="A172" s="16"/>
      <c r="B172" s="53" t="s">
        <v>52</v>
      </c>
      <c r="C172" s="80">
        <v>6030</v>
      </c>
      <c r="D172" s="17"/>
      <c r="E172" s="37">
        <v>32800</v>
      </c>
      <c r="F172" s="20">
        <v>3210</v>
      </c>
      <c r="G172" s="83" t="s">
        <v>173</v>
      </c>
      <c r="H172" s="23">
        <v>2019</v>
      </c>
      <c r="I172" s="61">
        <f t="shared" si="2"/>
        <v>32800</v>
      </c>
      <c r="J172" s="17">
        <v>100</v>
      </c>
      <c r="K172" s="17">
        <v>0</v>
      </c>
      <c r="L172" s="28"/>
    </row>
    <row r="173" spans="1:12" ht="31.5" x14ac:dyDescent="0.25">
      <c r="A173" s="16"/>
      <c r="B173" s="53" t="s">
        <v>52</v>
      </c>
      <c r="C173" s="80">
        <v>6030</v>
      </c>
      <c r="D173" s="17"/>
      <c r="E173" s="37">
        <v>34300</v>
      </c>
      <c r="F173" s="20">
        <v>3210</v>
      </c>
      <c r="G173" s="81" t="s">
        <v>174</v>
      </c>
      <c r="H173" s="23">
        <v>2019</v>
      </c>
      <c r="I173" s="61">
        <f t="shared" si="2"/>
        <v>34300</v>
      </c>
      <c r="J173" s="17">
        <v>100</v>
      </c>
      <c r="K173" s="17">
        <v>0</v>
      </c>
      <c r="L173" s="28"/>
    </row>
    <row r="174" spans="1:12" x14ac:dyDescent="0.25">
      <c r="A174" s="16"/>
      <c r="B174" s="53" t="s">
        <v>52</v>
      </c>
      <c r="C174" s="80">
        <v>6030</v>
      </c>
      <c r="D174" s="17"/>
      <c r="E174" s="37">
        <v>30200</v>
      </c>
      <c r="F174" s="20">
        <v>3210</v>
      </c>
      <c r="G174" s="81" t="s">
        <v>175</v>
      </c>
      <c r="H174" s="23">
        <v>2019</v>
      </c>
      <c r="I174" s="61">
        <f t="shared" si="2"/>
        <v>30200</v>
      </c>
      <c r="J174" s="17">
        <v>100</v>
      </c>
      <c r="K174" s="17">
        <v>0</v>
      </c>
      <c r="L174" s="28"/>
    </row>
    <row r="175" spans="1:12" x14ac:dyDescent="0.25">
      <c r="A175" s="16"/>
      <c r="B175" s="53" t="s">
        <v>52</v>
      </c>
      <c r="C175" s="80">
        <v>6030</v>
      </c>
      <c r="D175" s="17"/>
      <c r="E175" s="37">
        <v>35000</v>
      </c>
      <c r="F175" s="20">
        <v>3210</v>
      </c>
      <c r="G175" s="81" t="s">
        <v>176</v>
      </c>
      <c r="H175" s="23">
        <v>2019</v>
      </c>
      <c r="I175" s="61">
        <f t="shared" si="2"/>
        <v>35000</v>
      </c>
      <c r="J175" s="17">
        <v>100</v>
      </c>
      <c r="K175" s="17">
        <v>0</v>
      </c>
      <c r="L175" s="28"/>
    </row>
    <row r="176" spans="1:12" x14ac:dyDescent="0.25">
      <c r="A176" s="16"/>
      <c r="B176" s="53" t="s">
        <v>52</v>
      </c>
      <c r="C176" s="80">
        <v>6030</v>
      </c>
      <c r="D176" s="17"/>
      <c r="E176" s="37">
        <v>22800</v>
      </c>
      <c r="F176" s="20">
        <v>3210</v>
      </c>
      <c r="G176" s="83" t="s">
        <v>177</v>
      </c>
      <c r="H176" s="23">
        <v>2019</v>
      </c>
      <c r="I176" s="61">
        <f t="shared" si="2"/>
        <v>22800</v>
      </c>
      <c r="J176" s="17">
        <v>100</v>
      </c>
      <c r="K176" s="17">
        <v>0</v>
      </c>
      <c r="L176" s="28"/>
    </row>
    <row r="177" spans="1:12" x14ac:dyDescent="0.25">
      <c r="A177" s="16"/>
      <c r="B177" s="53" t="s">
        <v>52</v>
      </c>
      <c r="C177" s="80">
        <v>6030</v>
      </c>
      <c r="D177" s="17"/>
      <c r="E177" s="37">
        <v>77582</v>
      </c>
      <c r="F177" s="20">
        <v>3210</v>
      </c>
      <c r="G177" s="141" t="s">
        <v>178</v>
      </c>
      <c r="H177" s="86"/>
      <c r="I177" s="87">
        <f t="shared" si="2"/>
        <v>77582</v>
      </c>
      <c r="J177" s="86"/>
      <c r="K177" s="86"/>
      <c r="L177" s="28"/>
    </row>
    <row r="178" spans="1:12" x14ac:dyDescent="0.25">
      <c r="A178" s="16"/>
      <c r="B178" s="53" t="s">
        <v>52</v>
      </c>
      <c r="C178" s="80">
        <v>6030</v>
      </c>
      <c r="D178" s="17"/>
      <c r="E178" s="37">
        <f>998933-59139</f>
        <v>939794</v>
      </c>
      <c r="F178" s="20">
        <v>3210</v>
      </c>
      <c r="G178" s="141" t="s">
        <v>179</v>
      </c>
      <c r="H178" s="86"/>
      <c r="I178" s="87">
        <f t="shared" si="2"/>
        <v>939794</v>
      </c>
      <c r="J178" s="86"/>
      <c r="K178" s="86"/>
      <c r="L178" s="28"/>
    </row>
    <row r="179" spans="1:12" x14ac:dyDescent="0.25">
      <c r="A179" s="16"/>
      <c r="B179" s="53" t="s">
        <v>52</v>
      </c>
      <c r="C179" s="80">
        <v>6030</v>
      </c>
      <c r="D179" s="17"/>
      <c r="E179" s="37">
        <v>262189</v>
      </c>
      <c r="F179" s="20">
        <v>3210</v>
      </c>
      <c r="G179" s="141" t="s">
        <v>180</v>
      </c>
      <c r="H179" s="86"/>
      <c r="I179" s="87">
        <f t="shared" si="2"/>
        <v>262189</v>
      </c>
      <c r="J179" s="86"/>
      <c r="K179" s="86"/>
      <c r="L179" s="28"/>
    </row>
    <row r="180" spans="1:12" x14ac:dyDescent="0.25">
      <c r="A180" s="16"/>
      <c r="B180" s="53" t="s">
        <v>52</v>
      </c>
      <c r="C180" s="80">
        <v>6030</v>
      </c>
      <c r="D180" s="17"/>
      <c r="E180" s="37">
        <v>131136</v>
      </c>
      <c r="F180" s="20">
        <v>3210</v>
      </c>
      <c r="G180" s="141" t="s">
        <v>181</v>
      </c>
      <c r="H180" s="86"/>
      <c r="I180" s="87">
        <f t="shared" si="2"/>
        <v>131136</v>
      </c>
      <c r="J180" s="86"/>
      <c r="K180" s="86"/>
      <c r="L180" s="28"/>
    </row>
    <row r="181" spans="1:12" x14ac:dyDescent="0.25">
      <c r="A181" s="16"/>
      <c r="B181" s="53" t="s">
        <v>52</v>
      </c>
      <c r="C181" s="80">
        <v>6030</v>
      </c>
      <c r="D181" s="17"/>
      <c r="E181" s="37">
        <v>297794</v>
      </c>
      <c r="F181" s="20">
        <v>3210</v>
      </c>
      <c r="G181" s="141" t="s">
        <v>182</v>
      </c>
      <c r="H181" s="86"/>
      <c r="I181" s="87">
        <f t="shared" si="2"/>
        <v>297794</v>
      </c>
      <c r="J181" s="86"/>
      <c r="K181" s="86"/>
      <c r="L181" s="28"/>
    </row>
    <row r="182" spans="1:12" x14ac:dyDescent="0.25">
      <c r="A182" s="16"/>
      <c r="B182" s="53" t="s">
        <v>52</v>
      </c>
      <c r="C182" s="80">
        <v>6030</v>
      </c>
      <c r="D182" s="17"/>
      <c r="E182" s="37">
        <v>271209</v>
      </c>
      <c r="F182" s="20">
        <v>3210</v>
      </c>
      <c r="G182" s="141" t="s">
        <v>183</v>
      </c>
      <c r="H182" s="86"/>
      <c r="I182" s="87">
        <f t="shared" si="2"/>
        <v>271209</v>
      </c>
      <c r="J182" s="86"/>
      <c r="K182" s="86"/>
      <c r="L182" s="28"/>
    </row>
    <row r="183" spans="1:12" x14ac:dyDescent="0.25">
      <c r="A183" s="16"/>
      <c r="B183" s="53" t="s">
        <v>52</v>
      </c>
      <c r="C183" s="80">
        <v>6030</v>
      </c>
      <c r="D183" s="17"/>
      <c r="E183" s="37">
        <f>272713+3987</f>
        <v>276700</v>
      </c>
      <c r="F183" s="20">
        <v>3210</v>
      </c>
      <c r="G183" s="141" t="s">
        <v>184</v>
      </c>
      <c r="H183" s="86"/>
      <c r="I183" s="87">
        <f t="shared" si="2"/>
        <v>276700</v>
      </c>
      <c r="J183" s="86"/>
      <c r="K183" s="86"/>
      <c r="L183" s="28"/>
    </row>
    <row r="184" spans="1:12" x14ac:dyDescent="0.25">
      <c r="A184" s="16"/>
      <c r="B184" s="53" t="s">
        <v>52</v>
      </c>
      <c r="C184" s="80">
        <v>6030</v>
      </c>
      <c r="D184" s="17"/>
      <c r="E184" s="37">
        <v>262219</v>
      </c>
      <c r="F184" s="20">
        <v>3210</v>
      </c>
      <c r="G184" s="141" t="s">
        <v>185</v>
      </c>
      <c r="H184" s="86"/>
      <c r="I184" s="87">
        <f t="shared" si="2"/>
        <v>262219</v>
      </c>
      <c r="J184" s="86"/>
      <c r="K184" s="86"/>
      <c r="L184" s="28"/>
    </row>
    <row r="185" spans="1:12" x14ac:dyDescent="0.25">
      <c r="A185" s="16"/>
      <c r="B185" s="79" t="s">
        <v>52</v>
      </c>
      <c r="C185" s="80"/>
      <c r="D185" s="74"/>
      <c r="E185" s="69">
        <v>67035</v>
      </c>
      <c r="F185" s="88">
        <v>3210</v>
      </c>
      <c r="G185" s="39" t="s">
        <v>50</v>
      </c>
      <c r="H185" s="86"/>
      <c r="I185" s="87"/>
      <c r="J185" s="86"/>
      <c r="K185" s="86"/>
      <c r="L185" s="28"/>
    </row>
    <row r="186" spans="1:12" x14ac:dyDescent="0.25">
      <c r="A186" s="16"/>
      <c r="B186" s="53" t="s">
        <v>52</v>
      </c>
      <c r="C186" s="80"/>
      <c r="D186" s="17"/>
      <c r="E186" s="37">
        <v>203724</v>
      </c>
      <c r="F186" s="20">
        <v>3210</v>
      </c>
      <c r="G186" s="141" t="s">
        <v>187</v>
      </c>
      <c r="H186" s="86"/>
      <c r="I186" s="87"/>
      <c r="J186" s="86"/>
      <c r="K186" s="86"/>
      <c r="L186" s="28"/>
    </row>
    <row r="187" spans="1:12" x14ac:dyDescent="0.25">
      <c r="A187" s="16"/>
      <c r="B187" s="53" t="s">
        <v>52</v>
      </c>
      <c r="C187" s="80"/>
      <c r="D187" s="17"/>
      <c r="E187" s="37">
        <v>197976</v>
      </c>
      <c r="F187" s="20">
        <v>3210</v>
      </c>
      <c r="G187" s="83" t="s">
        <v>188</v>
      </c>
      <c r="H187" s="86"/>
      <c r="I187" s="87"/>
      <c r="J187" s="86"/>
      <c r="K187" s="86"/>
      <c r="L187" s="28"/>
    </row>
    <row r="188" spans="1:12" x14ac:dyDescent="0.25">
      <c r="A188" s="16"/>
      <c r="B188" s="53" t="s">
        <v>52</v>
      </c>
      <c r="C188" s="80"/>
      <c r="D188" s="17"/>
      <c r="E188" s="37">
        <v>259853</v>
      </c>
      <c r="F188" s="20">
        <v>3210</v>
      </c>
      <c r="G188" s="83" t="s">
        <v>240</v>
      </c>
      <c r="H188" s="86"/>
      <c r="I188" s="87"/>
      <c r="J188" s="86"/>
      <c r="K188" s="86"/>
      <c r="L188" s="28"/>
    </row>
    <row r="189" spans="1:12" ht="31.5" x14ac:dyDescent="0.25">
      <c r="A189" s="16"/>
      <c r="B189" s="53" t="s">
        <v>221</v>
      </c>
      <c r="C189" s="80"/>
      <c r="D189" s="129" t="s">
        <v>237</v>
      </c>
      <c r="E189" s="37">
        <v>1216543</v>
      </c>
      <c r="F189" s="20">
        <v>3210</v>
      </c>
      <c r="G189" s="83" t="s">
        <v>222</v>
      </c>
      <c r="H189" s="86"/>
      <c r="I189" s="87"/>
      <c r="J189" s="86"/>
      <c r="K189" s="86"/>
      <c r="L189" s="28"/>
    </row>
    <row r="190" spans="1:12" x14ac:dyDescent="0.25">
      <c r="A190" s="16"/>
      <c r="B190" s="53" t="s">
        <v>221</v>
      </c>
      <c r="C190" s="80"/>
      <c r="D190" s="129"/>
      <c r="E190" s="37">
        <v>106380</v>
      </c>
      <c r="F190" s="20">
        <v>3210</v>
      </c>
      <c r="G190" s="141" t="s">
        <v>238</v>
      </c>
      <c r="H190" s="86"/>
      <c r="I190" s="87"/>
      <c r="J190" s="86"/>
      <c r="K190" s="86"/>
      <c r="L190" s="28"/>
    </row>
    <row r="191" spans="1:12" x14ac:dyDescent="0.25">
      <c r="A191" s="16"/>
      <c r="B191" s="53" t="s">
        <v>221</v>
      </c>
      <c r="C191" s="80"/>
      <c r="D191" s="129"/>
      <c r="E191" s="37">
        <v>106380</v>
      </c>
      <c r="F191" s="20">
        <v>3210</v>
      </c>
      <c r="G191" s="141" t="s">
        <v>239</v>
      </c>
      <c r="H191" s="86"/>
      <c r="I191" s="87"/>
      <c r="J191" s="86"/>
      <c r="K191" s="86"/>
      <c r="L191" s="28"/>
    </row>
    <row r="192" spans="1:12" ht="47.25" x14ac:dyDescent="0.25">
      <c r="A192" s="16"/>
      <c r="B192" s="53" t="s">
        <v>251</v>
      </c>
      <c r="C192" s="80">
        <v>6030</v>
      </c>
      <c r="D192" s="74" t="s">
        <v>252</v>
      </c>
      <c r="E192" s="69">
        <v>2090800</v>
      </c>
      <c r="F192" s="88">
        <v>3210</v>
      </c>
      <c r="G192" s="83" t="s">
        <v>186</v>
      </c>
      <c r="H192" s="23"/>
      <c r="I192" s="61"/>
      <c r="J192" s="17"/>
      <c r="K192" s="17"/>
      <c r="L192" s="28"/>
    </row>
    <row r="193" spans="1:12" s="94" customFormat="1" ht="15" x14ac:dyDescent="0.25">
      <c r="A193" s="89"/>
      <c r="B193" s="90"/>
      <c r="C193" s="91"/>
      <c r="D193" s="130" t="s">
        <v>189</v>
      </c>
      <c r="E193" s="92">
        <f>SUM(E194:E201)</f>
        <v>4116757</v>
      </c>
      <c r="F193" s="93"/>
      <c r="G193" s="150"/>
    </row>
    <row r="194" spans="1:12" x14ac:dyDescent="0.25">
      <c r="A194" s="16"/>
      <c r="B194" s="34" t="s">
        <v>52</v>
      </c>
      <c r="C194" s="45">
        <v>6030</v>
      </c>
      <c r="D194" s="46" t="s">
        <v>53</v>
      </c>
      <c r="E194" s="37">
        <f>1478459-58000</f>
        <v>1420459</v>
      </c>
      <c r="F194" s="20">
        <v>3210</v>
      </c>
      <c r="G194" s="72" t="s">
        <v>190</v>
      </c>
      <c r="H194" s="95"/>
      <c r="I194" s="96"/>
      <c r="J194" s="95"/>
      <c r="K194" s="95"/>
      <c r="L194" s="28"/>
    </row>
    <row r="195" spans="1:12" ht="31.5" x14ac:dyDescent="0.25">
      <c r="A195" s="16"/>
      <c r="B195" s="53" t="s">
        <v>52</v>
      </c>
      <c r="C195" s="80">
        <v>6030</v>
      </c>
      <c r="D195" s="17"/>
      <c r="E195" s="37">
        <v>299859</v>
      </c>
      <c r="F195" s="20">
        <v>3210</v>
      </c>
      <c r="G195" s="83" t="s">
        <v>191</v>
      </c>
      <c r="H195" s="86"/>
      <c r="I195" s="87"/>
      <c r="J195" s="86"/>
      <c r="K195" s="86"/>
      <c r="L195" s="28"/>
    </row>
    <row r="196" spans="1:12" ht="31.5" x14ac:dyDescent="0.25">
      <c r="A196" s="16"/>
      <c r="B196" s="53" t="s">
        <v>52</v>
      </c>
      <c r="C196" s="80">
        <v>6030</v>
      </c>
      <c r="D196" s="17"/>
      <c r="E196" s="37">
        <v>299861</v>
      </c>
      <c r="F196" s="20">
        <v>3210</v>
      </c>
      <c r="G196" s="83" t="s">
        <v>192</v>
      </c>
      <c r="H196" s="86"/>
      <c r="I196" s="87"/>
      <c r="J196" s="86"/>
      <c r="K196" s="86"/>
      <c r="L196" s="28"/>
    </row>
    <row r="197" spans="1:12" x14ac:dyDescent="0.25">
      <c r="A197" s="16"/>
      <c r="B197" s="53" t="s">
        <v>52</v>
      </c>
      <c r="C197" s="80">
        <v>6030</v>
      </c>
      <c r="D197" s="17"/>
      <c r="E197" s="37">
        <v>1484250</v>
      </c>
      <c r="F197" s="20">
        <v>3210</v>
      </c>
      <c r="G197" s="83" t="s">
        <v>193</v>
      </c>
      <c r="H197" s="86"/>
      <c r="I197" s="87"/>
      <c r="J197" s="86"/>
      <c r="K197" s="86"/>
      <c r="L197" s="28"/>
    </row>
    <row r="198" spans="1:12" x14ac:dyDescent="0.25">
      <c r="A198" s="16"/>
      <c r="B198" s="53" t="s">
        <v>52</v>
      </c>
      <c r="C198" s="80"/>
      <c r="D198" s="17"/>
      <c r="E198" s="37">
        <v>141600</v>
      </c>
      <c r="F198" s="20">
        <v>3210</v>
      </c>
      <c r="G198" s="83" t="s">
        <v>194</v>
      </c>
      <c r="H198" s="86"/>
      <c r="I198" s="87"/>
      <c r="J198" s="86"/>
      <c r="K198" s="86"/>
      <c r="L198" s="28"/>
    </row>
    <row r="199" spans="1:12" ht="47.25" x14ac:dyDescent="0.25">
      <c r="A199" s="16"/>
      <c r="B199" s="53" t="s">
        <v>56</v>
      </c>
      <c r="C199" s="80">
        <v>7461</v>
      </c>
      <c r="D199" s="74" t="s">
        <v>57</v>
      </c>
      <c r="E199" s="37">
        <v>112728</v>
      </c>
      <c r="F199" s="20">
        <v>3210</v>
      </c>
      <c r="G199" s="83" t="s">
        <v>195</v>
      </c>
      <c r="H199" s="86"/>
      <c r="I199" s="87"/>
      <c r="J199" s="86"/>
      <c r="K199" s="86"/>
      <c r="L199" s="28"/>
    </row>
    <row r="200" spans="1:12" ht="31.5" x14ac:dyDescent="0.25">
      <c r="A200" s="16"/>
      <c r="B200" s="53" t="s">
        <v>196</v>
      </c>
      <c r="C200" s="80"/>
      <c r="D200" s="97" t="s">
        <v>197</v>
      </c>
      <c r="E200" s="37">
        <f>300000-1760</f>
        <v>298240</v>
      </c>
      <c r="F200" s="20">
        <v>3210</v>
      </c>
      <c r="G200" s="83" t="s">
        <v>198</v>
      </c>
      <c r="H200" s="86"/>
      <c r="I200" s="87"/>
      <c r="J200" s="86"/>
      <c r="K200" s="86"/>
      <c r="L200" s="28"/>
    </row>
    <row r="201" spans="1:12" x14ac:dyDescent="0.25">
      <c r="A201" s="16"/>
      <c r="B201" s="53" t="s">
        <v>196</v>
      </c>
      <c r="C201" s="80"/>
      <c r="D201" s="97"/>
      <c r="E201" s="37">
        <v>59760</v>
      </c>
      <c r="F201" s="20">
        <v>3210</v>
      </c>
      <c r="G201" s="83" t="s">
        <v>227</v>
      </c>
      <c r="H201" s="86"/>
      <c r="I201" s="87"/>
      <c r="J201" s="86"/>
      <c r="K201" s="86"/>
      <c r="L201" s="28"/>
    </row>
    <row r="202" spans="1:12" s="94" customFormat="1" ht="45" x14ac:dyDescent="0.25">
      <c r="A202" s="89"/>
      <c r="B202" s="90"/>
      <c r="C202" s="91"/>
      <c r="D202" s="130" t="s">
        <v>199</v>
      </c>
      <c r="E202" s="92">
        <f>SUM(E203:E204)</f>
        <v>1704804</v>
      </c>
      <c r="F202" s="93"/>
      <c r="G202" s="150"/>
    </row>
    <row r="203" spans="1:12" s="94" customFormat="1" ht="60" x14ac:dyDescent="0.25">
      <c r="A203" s="98" t="s">
        <v>200</v>
      </c>
      <c r="B203" s="53" t="s">
        <v>200</v>
      </c>
      <c r="C203" s="99">
        <v>2080</v>
      </c>
      <c r="D203" s="122" t="s">
        <v>228</v>
      </c>
      <c r="E203" s="101">
        <f>168980+585000+15000</f>
        <v>768980</v>
      </c>
      <c r="F203" s="100">
        <v>3210</v>
      </c>
      <c r="G203" s="83" t="s">
        <v>201</v>
      </c>
    </row>
    <row r="204" spans="1:12" s="94" customFormat="1" ht="47.25" x14ac:dyDescent="0.25">
      <c r="A204" s="98"/>
      <c r="B204" s="53" t="s">
        <v>200</v>
      </c>
      <c r="C204" s="99">
        <v>2080</v>
      </c>
      <c r="D204" s="100"/>
      <c r="E204" s="101">
        <f>486024+449800</f>
        <v>935824</v>
      </c>
      <c r="F204" s="100">
        <v>3210</v>
      </c>
      <c r="G204" s="151" t="s">
        <v>242</v>
      </c>
    </row>
    <row r="205" spans="1:12" s="94" customFormat="1" ht="45" x14ac:dyDescent="0.25">
      <c r="A205" s="89"/>
      <c r="B205" s="90"/>
      <c r="C205" s="91"/>
      <c r="D205" s="137" t="s">
        <v>202</v>
      </c>
      <c r="E205" s="92">
        <f>E206</f>
        <v>1340000</v>
      </c>
      <c r="F205" s="93"/>
      <c r="G205" s="150"/>
    </row>
    <row r="206" spans="1:12" s="94" customFormat="1" x14ac:dyDescent="0.25">
      <c r="A206" s="102"/>
      <c r="B206" s="53" t="s">
        <v>203</v>
      </c>
      <c r="C206" s="99">
        <v>2111</v>
      </c>
      <c r="D206" s="100"/>
      <c r="E206" s="101">
        <f>1000000+340000</f>
        <v>1340000</v>
      </c>
      <c r="F206" s="100">
        <v>3210</v>
      </c>
      <c r="G206" s="83" t="s">
        <v>201</v>
      </c>
    </row>
    <row r="207" spans="1:12" ht="47.25" x14ac:dyDescent="0.25">
      <c r="A207" s="16"/>
      <c r="B207" s="57"/>
      <c r="C207" s="58"/>
      <c r="D207" s="136" t="s">
        <v>212</v>
      </c>
      <c r="E207" s="59">
        <f>E208</f>
        <v>733708</v>
      </c>
      <c r="F207" s="60"/>
      <c r="G207" s="78"/>
      <c r="H207" s="23"/>
      <c r="I207" s="61"/>
      <c r="J207" s="17"/>
      <c r="K207" s="17"/>
      <c r="L207" s="28"/>
    </row>
    <row r="208" spans="1:12" ht="126" x14ac:dyDescent="0.25">
      <c r="A208" s="16"/>
      <c r="B208" s="34" t="s">
        <v>263</v>
      </c>
      <c r="C208" s="35">
        <v>7323</v>
      </c>
      <c r="D208" s="49" t="s">
        <v>264</v>
      </c>
      <c r="E208" s="37">
        <v>733708</v>
      </c>
      <c r="F208" s="38">
        <v>3240</v>
      </c>
      <c r="G208" s="72" t="s">
        <v>265</v>
      </c>
      <c r="H208" s="40"/>
      <c r="I208" s="41"/>
      <c r="J208" s="18"/>
      <c r="K208" s="18"/>
      <c r="L208" s="28"/>
    </row>
    <row r="209" spans="1:12" x14ac:dyDescent="0.25">
      <c r="B209" s="30" t="s">
        <v>204</v>
      </c>
      <c r="C209" s="30" t="s">
        <v>204</v>
      </c>
      <c r="D209" s="103" t="s">
        <v>205</v>
      </c>
      <c r="E209" s="104">
        <f>E38+E76</f>
        <v>94600130</v>
      </c>
      <c r="F209" s="32"/>
      <c r="G209" s="115" t="s">
        <v>204</v>
      </c>
      <c r="H209" s="33" t="s">
        <v>204</v>
      </c>
      <c r="I209" s="30" t="s">
        <v>204</v>
      </c>
      <c r="J209" s="30" t="s">
        <v>204</v>
      </c>
      <c r="K209" s="30" t="s">
        <v>204</v>
      </c>
      <c r="L209" s="28"/>
    </row>
    <row r="210" spans="1:12" x14ac:dyDescent="0.25">
      <c r="B210" s="95"/>
      <c r="C210" s="95"/>
      <c r="D210" s="105"/>
      <c r="E210" s="4"/>
      <c r="G210" s="116"/>
      <c r="H210" s="95"/>
      <c r="I210" s="95"/>
      <c r="J210" s="95"/>
      <c r="K210" s="95"/>
    </row>
    <row r="211" spans="1:12" x14ac:dyDescent="0.25">
      <c r="B211" s="153" t="s">
        <v>206</v>
      </c>
      <c r="C211" s="153"/>
      <c r="D211" s="153"/>
      <c r="E211" s="153"/>
      <c r="F211" s="153"/>
      <c r="G211" s="153"/>
      <c r="H211" s="154" t="s">
        <v>207</v>
      </c>
      <c r="I211" s="154"/>
      <c r="J211" s="154"/>
      <c r="K211" s="95"/>
    </row>
    <row r="212" spans="1:12" s="107" customFormat="1" ht="18.75" x14ac:dyDescent="0.25">
      <c r="A212" s="106"/>
      <c r="B212" s="119"/>
      <c r="C212" s="120"/>
      <c r="D212" s="120"/>
      <c r="E212" s="121"/>
      <c r="F212" s="120"/>
      <c r="G212" s="120"/>
      <c r="H212" s="120"/>
      <c r="I212" s="120"/>
      <c r="J212" s="120"/>
      <c r="K212" s="120"/>
    </row>
    <row r="213" spans="1:12" x14ac:dyDescent="0.25">
      <c r="E213" s="96"/>
      <c r="F213" s="156"/>
      <c r="G213" s="156"/>
    </row>
    <row r="214" spans="1:12" x14ac:dyDescent="0.25">
      <c r="E214" s="108"/>
    </row>
    <row r="215" spans="1:12" x14ac:dyDescent="0.25">
      <c r="E215" s="108"/>
    </row>
    <row r="216" spans="1:12" x14ac:dyDescent="0.25">
      <c r="D216" s="108"/>
      <c r="E216" s="108"/>
      <c r="F216" s="109"/>
    </row>
    <row r="217" spans="1:12" x14ac:dyDescent="0.25">
      <c r="E217" s="108"/>
    </row>
    <row r="218" spans="1:12" x14ac:dyDescent="0.25">
      <c r="E218" s="108"/>
    </row>
    <row r="219" spans="1:12" x14ac:dyDescent="0.25">
      <c r="E219" s="108"/>
    </row>
    <row r="220" spans="1:12" x14ac:dyDescent="0.25">
      <c r="E220" s="108"/>
    </row>
    <row r="221" spans="1:12" x14ac:dyDescent="0.25">
      <c r="D221" s="108"/>
      <c r="E221" s="108"/>
    </row>
    <row r="224" spans="1:12" x14ac:dyDescent="0.25">
      <c r="E224" s="108"/>
      <c r="G224" s="118"/>
    </row>
  </sheetData>
  <mergeCells count="11">
    <mergeCell ref="F213:G213"/>
    <mergeCell ref="H5:K5"/>
    <mergeCell ref="H6:K6"/>
    <mergeCell ref="H2:K2"/>
    <mergeCell ref="B211:G211"/>
    <mergeCell ref="H3:K3"/>
    <mergeCell ref="H4:K4"/>
    <mergeCell ref="H211:J211"/>
    <mergeCell ref="H7:K7"/>
    <mergeCell ref="H12:K12"/>
    <mergeCell ref="B34:K34"/>
  </mergeCells>
  <phoneticPr fontId="26" type="noConversion"/>
  <printOptions horizontalCentered="1"/>
  <pageMargins left="0.19685039370078741" right="0.19685039370078741" top="0.19685039370078741" bottom="0.39370078740157483" header="0.19685039370078741" footer="0.19685039370078741"/>
  <pageSetup paperSize="9" scale="53" fitToHeight="7" orientation="landscape" r:id="rId1"/>
  <headerFooter alignWithMargins="0">
    <oddFooter>&amp;R&amp;P</oddFooter>
  </headerFooter>
  <rowBreaks count="2" manualBreakCount="2">
    <brk id="127" max="16383" man="1"/>
    <brk id="1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розвитку</vt:lpstr>
      <vt:lpstr>'бюджет розвитку'!Область_печати</vt:lpstr>
    </vt:vector>
  </TitlesOfParts>
  <Company>WORK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Користувач Windows</cp:lastModifiedBy>
  <cp:lastPrinted>2019-12-03T13:00:27Z</cp:lastPrinted>
  <dcterms:created xsi:type="dcterms:W3CDTF">2019-08-28T06:13:31Z</dcterms:created>
  <dcterms:modified xsi:type="dcterms:W3CDTF">2019-12-04T12:58:03Z</dcterms:modified>
</cp:coreProperties>
</file>